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38430" windowHeight="16440"/>
  </bookViews>
  <sheets>
    <sheet name="2024 год" sheetId="3" r:id="rId1"/>
  </sheets>
  <definedNames>
    <definedName name="_xlnm._FilterDatabase" localSheetId="0" hidden="1">'2024 год'!$A$8:$DH$69</definedName>
    <definedName name="_xlnm.Print_Titles" localSheetId="0">'2024 год'!$A:$C,'2024 год'!$1:$7</definedName>
    <definedName name="_xlnm.Print_Area" localSheetId="0">'2024 год'!$A$1:$DH$68</definedName>
  </definedNames>
  <calcPr calcId="145621"/>
</workbook>
</file>

<file path=xl/calcChain.xml><?xml version="1.0" encoding="utf-8"?>
<calcChain xmlns="http://schemas.openxmlformats.org/spreadsheetml/2006/main">
  <c r="DF7" i="3" l="1"/>
  <c r="AR68" i="3" l="1"/>
  <c r="BO62" i="3" l="1"/>
  <c r="BN62" i="3" s="1"/>
  <c r="CA31" i="3"/>
  <c r="CA15" i="3"/>
  <c r="BW58" i="3"/>
  <c r="BX58" i="3"/>
  <c r="BO33" i="3" l="1"/>
  <c r="BN33" i="3" s="1"/>
  <c r="BO64" i="3"/>
  <c r="BN64" i="3" s="1"/>
  <c r="BO61" i="3"/>
  <c r="BN61" i="3" s="1"/>
  <c r="BO48" i="3"/>
  <c r="BN48" i="3" s="1"/>
  <c r="BO38" i="3"/>
  <c r="BN38" i="3" s="1"/>
  <c r="BO65" i="3"/>
  <c r="BN65" i="3" s="1"/>
  <c r="BO40" i="3"/>
  <c r="BN40" i="3" s="1"/>
  <c r="BO22" i="3"/>
  <c r="BN22" i="3" s="1"/>
  <c r="BO30" i="3"/>
  <c r="BN30" i="3" s="1"/>
  <c r="BO39" i="3"/>
  <c r="BN39" i="3" s="1"/>
  <c r="BO57" i="3"/>
  <c r="BN57" i="3" s="1"/>
  <c r="BO47" i="3"/>
  <c r="BN47" i="3" s="1"/>
  <c r="BO63" i="3"/>
  <c r="BN63" i="3" s="1"/>
  <c r="BO44" i="3"/>
  <c r="BN44" i="3" s="1"/>
  <c r="BO17" i="3"/>
  <c r="BN17" i="3" s="1"/>
  <c r="BO46" i="3"/>
  <c r="BN46" i="3" s="1"/>
  <c r="BO35" i="3"/>
  <c r="BN35" i="3" s="1"/>
  <c r="BO50" i="3"/>
  <c r="BN50" i="3" s="1"/>
  <c r="BO54" i="3"/>
  <c r="BN54" i="3" s="1"/>
  <c r="BO55" i="3"/>
  <c r="BN55" i="3" s="1"/>
  <c r="BO37" i="3"/>
  <c r="BN37" i="3" s="1"/>
  <c r="BO16" i="3"/>
  <c r="BN16" i="3" s="1"/>
  <c r="BO56" i="3"/>
  <c r="BN56" i="3" s="1"/>
  <c r="BO21" i="3"/>
  <c r="BN21" i="3" s="1"/>
  <c r="BO59" i="3"/>
  <c r="BN59" i="3" s="1"/>
  <c r="BO67" i="3"/>
  <c r="BN67" i="3" s="1"/>
  <c r="AO59" i="3"/>
  <c r="AO46" i="3"/>
  <c r="AO22" i="3"/>
  <c r="AO40" i="3"/>
  <c r="AO65" i="3"/>
  <c r="AO64" i="3"/>
  <c r="AO62" i="3"/>
  <c r="S33" i="3" l="1"/>
  <c r="S64" i="3"/>
  <c r="Q64" i="3" s="1"/>
  <c r="S61" i="3"/>
  <c r="S48" i="3"/>
  <c r="Q48" i="3" s="1"/>
  <c r="S38" i="3"/>
  <c r="S65" i="3"/>
  <c r="Q65" i="3" s="1"/>
  <c r="S40" i="3"/>
  <c r="Q40" i="3" s="1"/>
  <c r="S22" i="3"/>
  <c r="S30" i="3"/>
  <c r="S39" i="3"/>
  <c r="Q39" i="3" s="1"/>
  <c r="S57" i="3"/>
  <c r="Q57" i="3" s="1"/>
  <c r="S47" i="3"/>
  <c r="Q47" i="3" s="1"/>
  <c r="S63" i="3"/>
  <c r="Q63" i="3" s="1"/>
  <c r="S44" i="3"/>
  <c r="S17" i="3"/>
  <c r="S46" i="3"/>
  <c r="Q46" i="3" s="1"/>
  <c r="S35" i="3"/>
  <c r="S50" i="3"/>
  <c r="Q50" i="3" s="1"/>
  <c r="S54" i="3"/>
  <c r="Q54" i="3" s="1"/>
  <c r="S55" i="3"/>
  <c r="Q55" i="3" s="1"/>
  <c r="H22" i="3"/>
  <c r="H35" i="3"/>
  <c r="DE68" i="3"/>
  <c r="DD68" i="3"/>
  <c r="DA68" i="3"/>
  <c r="CZ68" i="3"/>
  <c r="CW68" i="3"/>
  <c r="CV68" i="3"/>
  <c r="CS68" i="3"/>
  <c r="CR68" i="3"/>
  <c r="CL68" i="3"/>
  <c r="CK68" i="3"/>
  <c r="CI68" i="3"/>
  <c r="CG68" i="3"/>
  <c r="CE68" i="3"/>
  <c r="CD68" i="3"/>
  <c r="CB68" i="3"/>
  <c r="BZ68" i="3"/>
  <c r="BY68" i="3"/>
  <c r="BV68" i="3"/>
  <c r="BU68" i="3"/>
  <c r="BT68" i="3"/>
  <c r="BP68" i="3"/>
  <c r="BM68" i="3"/>
  <c r="BL68" i="3"/>
  <c r="BK68" i="3"/>
  <c r="BJ68" i="3"/>
  <c r="BG68" i="3"/>
  <c r="BF68" i="3"/>
  <c r="BE68" i="3"/>
  <c r="BD68" i="3"/>
  <c r="BA68" i="3"/>
  <c r="AZ68" i="3"/>
  <c r="AX68" i="3"/>
  <c r="AW68" i="3"/>
  <c r="AT68" i="3"/>
  <c r="AQ68" i="3"/>
  <c r="AI68" i="3"/>
  <c r="AH68" i="3"/>
  <c r="AE68" i="3"/>
  <c r="AD68" i="3"/>
  <c r="AA68" i="3"/>
  <c r="Z68" i="3"/>
  <c r="Y68" i="3"/>
  <c r="X68" i="3"/>
  <c r="W68" i="3"/>
  <c r="V68" i="3"/>
  <c r="O68" i="3"/>
  <c r="K68" i="3"/>
  <c r="J68" i="3"/>
  <c r="G68" i="3"/>
  <c r="F68" i="3"/>
  <c r="DC28" i="3"/>
  <c r="DB28" i="3"/>
  <c r="CY28" i="3"/>
  <c r="CX28" i="3" s="1"/>
  <c r="CU28" i="3"/>
  <c r="CT28" i="3" s="1"/>
  <c r="CQ28" i="3"/>
  <c r="CP28" i="3"/>
  <c r="CM28" i="3"/>
  <c r="CJ28" i="3"/>
  <c r="CH28" i="3"/>
  <c r="CF28" i="3"/>
  <c r="CC28" i="3"/>
  <c r="CA28" i="3"/>
  <c r="BX28" i="3"/>
  <c r="BW28" i="3"/>
  <c r="BS28" i="3"/>
  <c r="BR28" i="3"/>
  <c r="BC28" i="3"/>
  <c r="BB28" i="3" s="1"/>
  <c r="AY28" i="3"/>
  <c r="AV28" i="3"/>
  <c r="AU28" i="3" s="1"/>
  <c r="AL28" i="3"/>
  <c r="AP28" i="3" s="1"/>
  <c r="AG28" i="3"/>
  <c r="AF28" i="3" s="1"/>
  <c r="AC28" i="3"/>
  <c r="AB28" i="3"/>
  <c r="U28" i="3"/>
  <c r="T28" i="3" s="1"/>
  <c r="S28" i="3"/>
  <c r="R28" i="3"/>
  <c r="N28" i="3"/>
  <c r="L28" i="3" s="1"/>
  <c r="I28" i="3"/>
  <c r="H28" i="3"/>
  <c r="E28" i="3"/>
  <c r="D28" i="3" s="1"/>
  <c r="DC32" i="3"/>
  <c r="DB32" i="3"/>
  <c r="CY32" i="3"/>
  <c r="CX32" i="3" s="1"/>
  <c r="CU32" i="3"/>
  <c r="CT32" i="3" s="1"/>
  <c r="CQ32" i="3"/>
  <c r="CP32" i="3"/>
  <c r="CM32" i="3"/>
  <c r="CJ32" i="3"/>
  <c r="CH32" i="3"/>
  <c r="CF32" i="3"/>
  <c r="CC32" i="3"/>
  <c r="CA32" i="3"/>
  <c r="BX32" i="3"/>
  <c r="BW32" i="3"/>
  <c r="BS32" i="3"/>
  <c r="BR32" i="3"/>
  <c r="BI32" i="3"/>
  <c r="BH32" i="3" s="1"/>
  <c r="BC32" i="3"/>
  <c r="BB32" i="3" s="1"/>
  <c r="AY32" i="3"/>
  <c r="AV32" i="3"/>
  <c r="AU32" i="3" s="1"/>
  <c r="AL32" i="3"/>
  <c r="AG32" i="3"/>
  <c r="AF32" i="3" s="1"/>
  <c r="AC32" i="3"/>
  <c r="AB32" i="3"/>
  <c r="U32" i="3"/>
  <c r="T32" i="3" s="1"/>
  <c r="S32" i="3"/>
  <c r="R32" i="3"/>
  <c r="N32" i="3"/>
  <c r="M32" i="3" s="1"/>
  <c r="I32" i="3"/>
  <c r="H32" i="3"/>
  <c r="E32" i="3"/>
  <c r="D32" i="3" s="1"/>
  <c r="DC49" i="3"/>
  <c r="DB49" i="3"/>
  <c r="CY49" i="3"/>
  <c r="CX49" i="3" s="1"/>
  <c r="CU49" i="3"/>
  <c r="CT49" i="3" s="1"/>
  <c r="CQ49" i="3"/>
  <c r="CP49" i="3"/>
  <c r="CM49" i="3"/>
  <c r="CJ49" i="3"/>
  <c r="CH49" i="3"/>
  <c r="CF49" i="3"/>
  <c r="CC49" i="3"/>
  <c r="CA49" i="3"/>
  <c r="BX49" i="3"/>
  <c r="BW49" i="3"/>
  <c r="BS49" i="3"/>
  <c r="BR49" i="3"/>
  <c r="BI49" i="3"/>
  <c r="BH49" i="3" s="1"/>
  <c r="BC49" i="3"/>
  <c r="BB49" i="3" s="1"/>
  <c r="AY49" i="3"/>
  <c r="AV49" i="3"/>
  <c r="AU49" i="3" s="1"/>
  <c r="AL49" i="3"/>
  <c r="AP49" i="3" s="1"/>
  <c r="AO49" i="3" s="1"/>
  <c r="AG49" i="3"/>
  <c r="AF49" i="3" s="1"/>
  <c r="AC49" i="3"/>
  <c r="AB49" i="3"/>
  <c r="U49" i="3"/>
  <c r="T49" i="3" s="1"/>
  <c r="S49" i="3"/>
  <c r="R49" i="3"/>
  <c r="N49" i="3"/>
  <c r="L49" i="3" s="1"/>
  <c r="I49" i="3"/>
  <c r="H49" i="3"/>
  <c r="E49" i="3"/>
  <c r="D49" i="3" s="1"/>
  <c r="DC27" i="3"/>
  <c r="DB27" i="3"/>
  <c r="CY27" i="3"/>
  <c r="CX27" i="3" s="1"/>
  <c r="CU27" i="3"/>
  <c r="CT27" i="3" s="1"/>
  <c r="CQ27" i="3"/>
  <c r="CP27" i="3"/>
  <c r="CM27" i="3"/>
  <c r="CJ27" i="3"/>
  <c r="CH27" i="3"/>
  <c r="CF27" i="3"/>
  <c r="CC27" i="3"/>
  <c r="CA27" i="3"/>
  <c r="BX27" i="3"/>
  <c r="BW27" i="3"/>
  <c r="BS27" i="3"/>
  <c r="BR27" i="3"/>
  <c r="BI27" i="3"/>
  <c r="BH27" i="3" s="1"/>
  <c r="BC27" i="3"/>
  <c r="BB27" i="3" s="1"/>
  <c r="AY27" i="3"/>
  <c r="AV27" i="3"/>
  <c r="AU27" i="3" s="1"/>
  <c r="AL27" i="3"/>
  <c r="AP27" i="3" s="1"/>
  <c r="AO27" i="3" s="1"/>
  <c r="AG27" i="3"/>
  <c r="AF27" i="3" s="1"/>
  <c r="AC27" i="3"/>
  <c r="AB27" i="3"/>
  <c r="U27" i="3"/>
  <c r="T27" i="3" s="1"/>
  <c r="S27" i="3"/>
  <c r="R27" i="3"/>
  <c r="N27" i="3"/>
  <c r="M27" i="3" s="1"/>
  <c r="I27" i="3"/>
  <c r="H27" i="3"/>
  <c r="E27" i="3"/>
  <c r="D27" i="3" s="1"/>
  <c r="DC52" i="3"/>
  <c r="DB52" i="3"/>
  <c r="CY52" i="3"/>
  <c r="CX52" i="3" s="1"/>
  <c r="CU52" i="3"/>
  <c r="CT52" i="3" s="1"/>
  <c r="CQ52" i="3"/>
  <c r="CP52" i="3"/>
  <c r="CM52" i="3"/>
  <c r="CJ52" i="3"/>
  <c r="CH52" i="3"/>
  <c r="CF52" i="3"/>
  <c r="CC52" i="3"/>
  <c r="CA52" i="3"/>
  <c r="BX52" i="3"/>
  <c r="BW52" i="3"/>
  <c r="BS52" i="3"/>
  <c r="BR52" i="3"/>
  <c r="BI52" i="3"/>
  <c r="BH52" i="3" s="1"/>
  <c r="BC52" i="3"/>
  <c r="BB52" i="3" s="1"/>
  <c r="AY52" i="3"/>
  <c r="AV52" i="3"/>
  <c r="AU52" i="3" s="1"/>
  <c r="AL52" i="3"/>
  <c r="AG52" i="3"/>
  <c r="AF52" i="3" s="1"/>
  <c r="AC52" i="3"/>
  <c r="AB52" i="3"/>
  <c r="U52" i="3"/>
  <c r="T52" i="3" s="1"/>
  <c r="S52" i="3"/>
  <c r="R52" i="3"/>
  <c r="N52" i="3"/>
  <c r="M52" i="3" s="1"/>
  <c r="I52" i="3"/>
  <c r="H52" i="3"/>
  <c r="E52" i="3"/>
  <c r="D52" i="3" s="1"/>
  <c r="DC53" i="3"/>
  <c r="DB53" i="3"/>
  <c r="CY53" i="3"/>
  <c r="CX53" i="3" s="1"/>
  <c r="CU53" i="3"/>
  <c r="CT53" i="3" s="1"/>
  <c r="CQ53" i="3"/>
  <c r="CP53" i="3"/>
  <c r="CM53" i="3"/>
  <c r="CJ53" i="3"/>
  <c r="CH53" i="3"/>
  <c r="CF53" i="3"/>
  <c r="CC53" i="3"/>
  <c r="CA53" i="3"/>
  <c r="BX53" i="3"/>
  <c r="BW53" i="3"/>
  <c r="BS53" i="3"/>
  <c r="BR53" i="3"/>
  <c r="BI53" i="3"/>
  <c r="BH53" i="3" s="1"/>
  <c r="BC53" i="3"/>
  <c r="BB53" i="3" s="1"/>
  <c r="AY53" i="3"/>
  <c r="AV53" i="3"/>
  <c r="AU53" i="3" s="1"/>
  <c r="AL53" i="3"/>
  <c r="AG53" i="3"/>
  <c r="AF53" i="3" s="1"/>
  <c r="AC53" i="3"/>
  <c r="AB53" i="3"/>
  <c r="U53" i="3"/>
  <c r="T53" i="3" s="1"/>
  <c r="S53" i="3"/>
  <c r="R53" i="3"/>
  <c r="N53" i="3"/>
  <c r="L53" i="3" s="1"/>
  <c r="I53" i="3"/>
  <c r="H53" i="3"/>
  <c r="E53" i="3"/>
  <c r="D53" i="3" s="1"/>
  <c r="DC33" i="3"/>
  <c r="DB33" i="3"/>
  <c r="CY33" i="3"/>
  <c r="CX33" i="3" s="1"/>
  <c r="CU33" i="3"/>
  <c r="CT33" i="3" s="1"/>
  <c r="CQ33" i="3"/>
  <c r="CP33" i="3"/>
  <c r="CM33" i="3"/>
  <c r="CJ33" i="3"/>
  <c r="CH33" i="3"/>
  <c r="CF33" i="3"/>
  <c r="CC33" i="3"/>
  <c r="CA33" i="3"/>
  <c r="BX33" i="3"/>
  <c r="BW33" i="3"/>
  <c r="BS33" i="3"/>
  <c r="BR33" i="3"/>
  <c r="BI33" i="3"/>
  <c r="BH33" i="3" s="1"/>
  <c r="BC33" i="3"/>
  <c r="BB33" i="3" s="1"/>
  <c r="AY33" i="3"/>
  <c r="AV33" i="3"/>
  <c r="AU33" i="3" s="1"/>
  <c r="AL33" i="3"/>
  <c r="AP33" i="3" s="1"/>
  <c r="AG33" i="3"/>
  <c r="AF33" i="3" s="1"/>
  <c r="AC33" i="3"/>
  <c r="AB33" i="3"/>
  <c r="U33" i="3"/>
  <c r="T33" i="3" s="1"/>
  <c r="R33" i="3"/>
  <c r="N33" i="3"/>
  <c r="L33" i="3" s="1"/>
  <c r="I33" i="3"/>
  <c r="H33" i="3"/>
  <c r="E33" i="3"/>
  <c r="D33" i="3" s="1"/>
  <c r="DC62" i="3"/>
  <c r="DB62" i="3"/>
  <c r="CY62" i="3"/>
  <c r="CX62" i="3" s="1"/>
  <c r="CU62" i="3"/>
  <c r="CT62" i="3" s="1"/>
  <c r="CQ62" i="3"/>
  <c r="CP62" i="3"/>
  <c r="CM62" i="3"/>
  <c r="CJ62" i="3"/>
  <c r="CH62" i="3"/>
  <c r="CF62" i="3"/>
  <c r="CC62" i="3"/>
  <c r="CA62" i="3"/>
  <c r="BX62" i="3"/>
  <c r="BW62" i="3"/>
  <c r="BS62" i="3"/>
  <c r="BR62" i="3"/>
  <c r="BI62" i="3"/>
  <c r="BH62" i="3" s="1"/>
  <c r="BC62" i="3"/>
  <c r="BB62" i="3" s="1"/>
  <c r="AY62" i="3"/>
  <c r="AV62" i="3"/>
  <c r="AU62" i="3" s="1"/>
  <c r="AN62" i="3"/>
  <c r="AG62" i="3"/>
  <c r="AF62" i="3" s="1"/>
  <c r="AC62" i="3"/>
  <c r="AB62" i="3"/>
  <c r="U62" i="3"/>
  <c r="T62" i="3" s="1"/>
  <c r="S62" i="3"/>
  <c r="Q62" i="3" s="1"/>
  <c r="R62" i="3"/>
  <c r="N62" i="3"/>
  <c r="M62" i="3"/>
  <c r="I62" i="3"/>
  <c r="E62" i="3"/>
  <c r="DC64" i="3"/>
  <c r="DB64" i="3"/>
  <c r="CY64" i="3"/>
  <c r="CX64" i="3" s="1"/>
  <c r="CU64" i="3"/>
  <c r="CT64" i="3" s="1"/>
  <c r="CQ64" i="3"/>
  <c r="CP64" i="3"/>
  <c r="CM64" i="3"/>
  <c r="CJ64" i="3"/>
  <c r="CH64" i="3"/>
  <c r="CF64" i="3"/>
  <c r="CC64" i="3"/>
  <c r="CA64" i="3"/>
  <c r="BX64" i="3"/>
  <c r="BW64" i="3"/>
  <c r="BS64" i="3"/>
  <c r="BR64" i="3"/>
  <c r="BI64" i="3"/>
  <c r="BH64" i="3" s="1"/>
  <c r="BC64" i="3"/>
  <c r="BB64" i="3" s="1"/>
  <c r="AY64" i="3"/>
  <c r="AV64" i="3"/>
  <c r="AU64" i="3" s="1"/>
  <c r="AG64" i="3"/>
  <c r="AF64" i="3" s="1"/>
  <c r="AC64" i="3"/>
  <c r="AB64" i="3"/>
  <c r="U64" i="3"/>
  <c r="T64" i="3" s="1"/>
  <c r="R64" i="3"/>
  <c r="N64" i="3"/>
  <c r="M64" i="3"/>
  <c r="I64" i="3"/>
  <c r="E64" i="3"/>
  <c r="DC61" i="3"/>
  <c r="DB61" i="3"/>
  <c r="CY61" i="3"/>
  <c r="CX61" i="3" s="1"/>
  <c r="CU61" i="3"/>
  <c r="CT61" i="3" s="1"/>
  <c r="CQ61" i="3"/>
  <c r="CP61" i="3"/>
  <c r="CM61" i="3"/>
  <c r="CJ61" i="3"/>
  <c r="CH61" i="3"/>
  <c r="CF61" i="3"/>
  <c r="CC61" i="3"/>
  <c r="CA61" i="3"/>
  <c r="BX61" i="3"/>
  <c r="BW61" i="3"/>
  <c r="BS61" i="3"/>
  <c r="BR61" i="3"/>
  <c r="BI61" i="3"/>
  <c r="BH61" i="3" s="1"/>
  <c r="BC61" i="3"/>
  <c r="BB61" i="3" s="1"/>
  <c r="AY61" i="3"/>
  <c r="AV61" i="3"/>
  <c r="AU61" i="3" s="1"/>
  <c r="AP61" i="3"/>
  <c r="AO61" i="3" s="1"/>
  <c r="AG61" i="3"/>
  <c r="AF61" i="3" s="1"/>
  <c r="AC61" i="3"/>
  <c r="AB61" i="3"/>
  <c r="U61" i="3"/>
  <c r="T61" i="3"/>
  <c r="R61" i="3"/>
  <c r="M61" i="3"/>
  <c r="I61" i="3"/>
  <c r="E61" i="3"/>
  <c r="DC48" i="3"/>
  <c r="DB48" i="3"/>
  <c r="CY48" i="3"/>
  <c r="CX48" i="3" s="1"/>
  <c r="CU48" i="3"/>
  <c r="CT48" i="3" s="1"/>
  <c r="CQ48" i="3"/>
  <c r="CP48" i="3"/>
  <c r="CM48" i="3"/>
  <c r="CJ48" i="3"/>
  <c r="CH48" i="3"/>
  <c r="CF48" i="3"/>
  <c r="CC48" i="3"/>
  <c r="CA48" i="3"/>
  <c r="BX48" i="3"/>
  <c r="BW48" i="3"/>
  <c r="BS48" i="3"/>
  <c r="BR48" i="3"/>
  <c r="BI48" i="3"/>
  <c r="BH48" i="3" s="1"/>
  <c r="BC48" i="3"/>
  <c r="BB48" i="3" s="1"/>
  <c r="AY48" i="3"/>
  <c r="AV48" i="3"/>
  <c r="AU48" i="3" s="1"/>
  <c r="AG48" i="3"/>
  <c r="AF48" i="3" s="1"/>
  <c r="AC48" i="3"/>
  <c r="AB48" i="3"/>
  <c r="U48" i="3"/>
  <c r="T48" i="3" s="1"/>
  <c r="R48" i="3"/>
  <c r="N48" i="3"/>
  <c r="M48" i="3"/>
  <c r="I48" i="3"/>
  <c r="E48" i="3"/>
  <c r="DC38" i="3"/>
  <c r="DB38" i="3"/>
  <c r="CY38" i="3"/>
  <c r="CX38" i="3" s="1"/>
  <c r="CU38" i="3"/>
  <c r="CT38" i="3" s="1"/>
  <c r="CQ38" i="3"/>
  <c r="CP38" i="3"/>
  <c r="CM38" i="3"/>
  <c r="CJ38" i="3"/>
  <c r="CH38" i="3"/>
  <c r="CF38" i="3"/>
  <c r="CC38" i="3"/>
  <c r="CA38" i="3"/>
  <c r="BX38" i="3"/>
  <c r="BW38" i="3"/>
  <c r="BS38" i="3"/>
  <c r="BR38" i="3"/>
  <c r="BI38" i="3"/>
  <c r="BH38" i="3" s="1"/>
  <c r="BC38" i="3"/>
  <c r="BB38" i="3" s="1"/>
  <c r="AY38" i="3"/>
  <c r="AV38" i="3"/>
  <c r="AU38" i="3" s="1"/>
  <c r="AL38" i="3"/>
  <c r="AG38" i="3"/>
  <c r="AF38" i="3" s="1"/>
  <c r="AC38" i="3"/>
  <c r="AB38" i="3"/>
  <c r="U38" i="3"/>
  <c r="T38" i="3" s="1"/>
  <c r="R38" i="3"/>
  <c r="N38" i="3"/>
  <c r="L38" i="3" s="1"/>
  <c r="I38" i="3"/>
  <c r="H38" i="3"/>
  <c r="E38" i="3"/>
  <c r="D38" i="3" s="1"/>
  <c r="DC65" i="3"/>
  <c r="DB65" i="3"/>
  <c r="CY65" i="3"/>
  <c r="CX65" i="3" s="1"/>
  <c r="CU65" i="3"/>
  <c r="CT65" i="3" s="1"/>
  <c r="CQ65" i="3"/>
  <c r="CP65" i="3"/>
  <c r="CM65" i="3"/>
  <c r="CJ65" i="3"/>
  <c r="CH65" i="3"/>
  <c r="CF65" i="3"/>
  <c r="CC65" i="3"/>
  <c r="CA65" i="3"/>
  <c r="BX65" i="3"/>
  <c r="BW65" i="3"/>
  <c r="BS65" i="3"/>
  <c r="BR65" i="3"/>
  <c r="BI65" i="3"/>
  <c r="BH65" i="3" s="1"/>
  <c r="BC65" i="3"/>
  <c r="BB65" i="3" s="1"/>
  <c r="AY65" i="3"/>
  <c r="AV65" i="3"/>
  <c r="AU65" i="3" s="1"/>
  <c r="AN65" i="3"/>
  <c r="AG65" i="3"/>
  <c r="AF65" i="3" s="1"/>
  <c r="AC65" i="3"/>
  <c r="AB65" i="3"/>
  <c r="U65" i="3"/>
  <c r="T65" i="3" s="1"/>
  <c r="R65" i="3"/>
  <c r="N65" i="3"/>
  <c r="M65" i="3"/>
  <c r="I65" i="3"/>
  <c r="E65" i="3"/>
  <c r="DC40" i="3"/>
  <c r="DB40" i="3"/>
  <c r="CY40" i="3"/>
  <c r="CX40" i="3" s="1"/>
  <c r="CU40" i="3"/>
  <c r="CT40" i="3" s="1"/>
  <c r="CQ40" i="3"/>
  <c r="CP40" i="3"/>
  <c r="CM40" i="3"/>
  <c r="CJ40" i="3"/>
  <c r="CH40" i="3"/>
  <c r="CF40" i="3"/>
  <c r="CC40" i="3"/>
  <c r="CA40" i="3"/>
  <c r="BX40" i="3"/>
  <c r="BW40" i="3"/>
  <c r="BS40" i="3"/>
  <c r="BR40" i="3"/>
  <c r="BI40" i="3"/>
  <c r="BH40" i="3" s="1"/>
  <c r="BC40" i="3"/>
  <c r="BB40" i="3" s="1"/>
  <c r="AY40" i="3"/>
  <c r="AV40" i="3"/>
  <c r="AU40" i="3" s="1"/>
  <c r="AN40" i="3"/>
  <c r="AG40" i="3"/>
  <c r="AF40" i="3" s="1"/>
  <c r="AC40" i="3"/>
  <c r="AB40" i="3"/>
  <c r="U40" i="3"/>
  <c r="T40" i="3" s="1"/>
  <c r="R40" i="3"/>
  <c r="N40" i="3"/>
  <c r="M40" i="3"/>
  <c r="I40" i="3"/>
  <c r="E40" i="3"/>
  <c r="DC22" i="3"/>
  <c r="DB22" i="3"/>
  <c r="CY22" i="3"/>
  <c r="CX22" i="3" s="1"/>
  <c r="CU22" i="3"/>
  <c r="CT22" i="3" s="1"/>
  <c r="CQ22" i="3"/>
  <c r="CP22" i="3"/>
  <c r="CM22" i="3"/>
  <c r="CJ22" i="3"/>
  <c r="CH22" i="3"/>
  <c r="CF22" i="3"/>
  <c r="CC22" i="3"/>
  <c r="CA22" i="3"/>
  <c r="BX22" i="3"/>
  <c r="BW22" i="3"/>
  <c r="BS22" i="3"/>
  <c r="BR22" i="3"/>
  <c r="BI22" i="3"/>
  <c r="BH22" i="3" s="1"/>
  <c r="BC22" i="3"/>
  <c r="BB22" i="3" s="1"/>
  <c r="AY22" i="3"/>
  <c r="AV22" i="3"/>
  <c r="AU22" i="3" s="1"/>
  <c r="AL22" i="3"/>
  <c r="AG22" i="3"/>
  <c r="AF22" i="3" s="1"/>
  <c r="AC22" i="3"/>
  <c r="AB22" i="3"/>
  <c r="U22" i="3"/>
  <c r="T22" i="3" s="1"/>
  <c r="R22" i="3"/>
  <c r="N22" i="3"/>
  <c r="M22" i="3"/>
  <c r="I22" i="3"/>
  <c r="E22" i="3"/>
  <c r="D22" i="3" s="1"/>
  <c r="DC30" i="3"/>
  <c r="DB30" i="3"/>
  <c r="CY30" i="3"/>
  <c r="CX30" i="3" s="1"/>
  <c r="CU30" i="3"/>
  <c r="CT30" i="3" s="1"/>
  <c r="CQ30" i="3"/>
  <c r="CP30" i="3"/>
  <c r="CM30" i="3"/>
  <c r="CJ30" i="3"/>
  <c r="CH30" i="3"/>
  <c r="CF30" i="3"/>
  <c r="CC30" i="3"/>
  <c r="CA30" i="3"/>
  <c r="BX30" i="3"/>
  <c r="BW30" i="3"/>
  <c r="BS30" i="3"/>
  <c r="BR30" i="3"/>
  <c r="BI30" i="3"/>
  <c r="BH30" i="3" s="1"/>
  <c r="BC30" i="3"/>
  <c r="BB30" i="3" s="1"/>
  <c r="AY30" i="3"/>
  <c r="AV30" i="3"/>
  <c r="AU30" i="3" s="1"/>
  <c r="AL30" i="3"/>
  <c r="AP30" i="3" s="1"/>
  <c r="AO30" i="3" s="1"/>
  <c r="AG30" i="3"/>
  <c r="AF30" i="3" s="1"/>
  <c r="AC30" i="3"/>
  <c r="AB30" i="3"/>
  <c r="U30" i="3"/>
  <c r="T30" i="3" s="1"/>
  <c r="R30" i="3"/>
  <c r="N30" i="3"/>
  <c r="L30" i="3" s="1"/>
  <c r="I30" i="3"/>
  <c r="H30" i="3"/>
  <c r="E30" i="3"/>
  <c r="D30" i="3" s="1"/>
  <c r="DC39" i="3"/>
  <c r="DB39" i="3"/>
  <c r="CY39" i="3"/>
  <c r="CX39" i="3" s="1"/>
  <c r="CU39" i="3"/>
  <c r="CT39" i="3" s="1"/>
  <c r="CQ39" i="3"/>
  <c r="CP39" i="3"/>
  <c r="CM39" i="3"/>
  <c r="CJ39" i="3"/>
  <c r="CH39" i="3"/>
  <c r="CF39" i="3"/>
  <c r="CC39" i="3"/>
  <c r="CA39" i="3"/>
  <c r="BX39" i="3"/>
  <c r="BW39" i="3"/>
  <c r="BS39" i="3"/>
  <c r="BR39" i="3"/>
  <c r="BI39" i="3"/>
  <c r="BH39" i="3" s="1"/>
  <c r="BC39" i="3"/>
  <c r="BB39" i="3" s="1"/>
  <c r="AY39" i="3"/>
  <c r="AV39" i="3"/>
  <c r="AU39" i="3" s="1"/>
  <c r="AG39" i="3"/>
  <c r="AF39" i="3" s="1"/>
  <c r="AC39" i="3"/>
  <c r="AB39" i="3"/>
  <c r="U39" i="3"/>
  <c r="T39" i="3" s="1"/>
  <c r="R39" i="3"/>
  <c r="N39" i="3"/>
  <c r="M39" i="3"/>
  <c r="I39" i="3"/>
  <c r="E39" i="3"/>
  <c r="DC57" i="3"/>
  <c r="DB57" i="3"/>
  <c r="CY57" i="3"/>
  <c r="CX57" i="3" s="1"/>
  <c r="CU57" i="3"/>
  <c r="CT57" i="3" s="1"/>
  <c r="CQ57" i="3"/>
  <c r="CP57" i="3"/>
  <c r="CM57" i="3"/>
  <c r="CJ57" i="3"/>
  <c r="CH57" i="3"/>
  <c r="CF57" i="3"/>
  <c r="CC57" i="3"/>
  <c r="CA57" i="3"/>
  <c r="BX57" i="3"/>
  <c r="BW57" i="3"/>
  <c r="BS57" i="3"/>
  <c r="BR57" i="3"/>
  <c r="BI57" i="3"/>
  <c r="BH57" i="3" s="1"/>
  <c r="BC57" i="3"/>
  <c r="BB57" i="3" s="1"/>
  <c r="AY57" i="3"/>
  <c r="AV57" i="3"/>
  <c r="AU57" i="3" s="1"/>
  <c r="AG57" i="3"/>
  <c r="AF57" i="3" s="1"/>
  <c r="AC57" i="3"/>
  <c r="AB57" i="3"/>
  <c r="U57" i="3"/>
  <c r="T57" i="3"/>
  <c r="R57" i="3"/>
  <c r="N57" i="3"/>
  <c r="M57" i="3"/>
  <c r="I57" i="3"/>
  <c r="E57" i="3"/>
  <c r="DC47" i="3"/>
  <c r="DB47" i="3"/>
  <c r="CY47" i="3"/>
  <c r="CX47" i="3" s="1"/>
  <c r="CU47" i="3"/>
  <c r="CT47" i="3" s="1"/>
  <c r="CQ47" i="3"/>
  <c r="CP47" i="3"/>
  <c r="CM47" i="3"/>
  <c r="CJ47" i="3"/>
  <c r="CH47" i="3"/>
  <c r="CF47" i="3"/>
  <c r="CC47" i="3"/>
  <c r="CA47" i="3"/>
  <c r="BX47" i="3"/>
  <c r="BW47" i="3"/>
  <c r="BS47" i="3"/>
  <c r="BR47" i="3"/>
  <c r="BI47" i="3"/>
  <c r="BH47" i="3" s="1"/>
  <c r="BC47" i="3"/>
  <c r="BB47" i="3" s="1"/>
  <c r="AY47" i="3"/>
  <c r="AV47" i="3"/>
  <c r="AU47" i="3" s="1"/>
  <c r="AP47" i="3"/>
  <c r="AG47" i="3"/>
  <c r="AF47" i="3" s="1"/>
  <c r="AC47" i="3"/>
  <c r="AB47" i="3"/>
  <c r="U47" i="3"/>
  <c r="T47" i="3"/>
  <c r="R47" i="3"/>
  <c r="N47" i="3"/>
  <c r="M47" i="3"/>
  <c r="I47" i="3"/>
  <c r="E47" i="3"/>
  <c r="DC63" i="3"/>
  <c r="DB63" i="3"/>
  <c r="CY63" i="3"/>
  <c r="CX63" i="3" s="1"/>
  <c r="CU63" i="3"/>
  <c r="CT63" i="3" s="1"/>
  <c r="CQ63" i="3"/>
  <c r="CP63" i="3"/>
  <c r="CM63" i="3"/>
  <c r="CJ63" i="3"/>
  <c r="CH63" i="3"/>
  <c r="CF63" i="3"/>
  <c r="CC63" i="3"/>
  <c r="CA63" i="3"/>
  <c r="BX63" i="3"/>
  <c r="BW63" i="3"/>
  <c r="BS63" i="3"/>
  <c r="BR63" i="3"/>
  <c r="BI63" i="3"/>
  <c r="BH63" i="3" s="1"/>
  <c r="BC63" i="3"/>
  <c r="BB63" i="3" s="1"/>
  <c r="AY63" i="3"/>
  <c r="AV63" i="3"/>
  <c r="AU63" i="3" s="1"/>
  <c r="AP63" i="3"/>
  <c r="AG63" i="3"/>
  <c r="AF63" i="3" s="1"/>
  <c r="AC63" i="3"/>
  <c r="AB63" i="3"/>
  <c r="U63" i="3"/>
  <c r="T63" i="3" s="1"/>
  <c r="R63" i="3"/>
  <c r="N63" i="3"/>
  <c r="M63" i="3"/>
  <c r="I63" i="3"/>
  <c r="E63" i="3"/>
  <c r="DC44" i="3"/>
  <c r="DB44" i="3"/>
  <c r="CY44" i="3"/>
  <c r="CX44" i="3" s="1"/>
  <c r="CU44" i="3"/>
  <c r="CT44" i="3" s="1"/>
  <c r="CQ44" i="3"/>
  <c r="CP44" i="3"/>
  <c r="CM44" i="3"/>
  <c r="CJ44" i="3"/>
  <c r="CH44" i="3"/>
  <c r="CF44" i="3"/>
  <c r="CC44" i="3"/>
  <c r="CA44" i="3"/>
  <c r="BX44" i="3"/>
  <c r="BW44" i="3"/>
  <c r="BS44" i="3"/>
  <c r="BR44" i="3"/>
  <c r="BI44" i="3"/>
  <c r="BH44" i="3" s="1"/>
  <c r="BC44" i="3"/>
  <c r="BB44" i="3" s="1"/>
  <c r="AY44" i="3"/>
  <c r="AV44" i="3"/>
  <c r="AU44" i="3" s="1"/>
  <c r="AL44" i="3"/>
  <c r="AG44" i="3"/>
  <c r="AF44" i="3" s="1"/>
  <c r="AC44" i="3"/>
  <c r="AB44" i="3"/>
  <c r="U44" i="3"/>
  <c r="T44" i="3" s="1"/>
  <c r="R44" i="3"/>
  <c r="N44" i="3"/>
  <c r="L44" i="3" s="1"/>
  <c r="I44" i="3"/>
  <c r="H44" i="3"/>
  <c r="E44" i="3"/>
  <c r="D44" i="3" s="1"/>
  <c r="DC17" i="3"/>
  <c r="DB17" i="3"/>
  <c r="CY17" i="3"/>
  <c r="CX17" i="3" s="1"/>
  <c r="CU17" i="3"/>
  <c r="CT17" i="3" s="1"/>
  <c r="CQ17" i="3"/>
  <c r="CP17" i="3"/>
  <c r="CM17" i="3"/>
  <c r="CJ17" i="3"/>
  <c r="CH17" i="3"/>
  <c r="CF17" i="3"/>
  <c r="CC17" i="3"/>
  <c r="CA17" i="3"/>
  <c r="BX17" i="3"/>
  <c r="BW17" i="3"/>
  <c r="BS17" i="3"/>
  <c r="BR17" i="3"/>
  <c r="BI17" i="3"/>
  <c r="BH17" i="3" s="1"/>
  <c r="BC17" i="3"/>
  <c r="BB17" i="3" s="1"/>
  <c r="AY17" i="3"/>
  <c r="AV17" i="3"/>
  <c r="AU17" i="3" s="1"/>
  <c r="AL17" i="3"/>
  <c r="AG17" i="3"/>
  <c r="AF17" i="3" s="1"/>
  <c r="AC17" i="3"/>
  <c r="AB17" i="3"/>
  <c r="U17" i="3"/>
  <c r="T17" i="3" s="1"/>
  <c r="R17" i="3"/>
  <c r="N17" i="3"/>
  <c r="L17" i="3" s="1"/>
  <c r="I17" i="3"/>
  <c r="H17" i="3"/>
  <c r="E17" i="3"/>
  <c r="D17" i="3" s="1"/>
  <c r="DC46" i="3"/>
  <c r="DB46" i="3"/>
  <c r="CY46" i="3"/>
  <c r="CX46" i="3" s="1"/>
  <c r="CU46" i="3"/>
  <c r="CT46" i="3" s="1"/>
  <c r="CQ46" i="3"/>
  <c r="CP46" i="3"/>
  <c r="CM46" i="3"/>
  <c r="CJ46" i="3"/>
  <c r="CH46" i="3"/>
  <c r="CF46" i="3"/>
  <c r="CC46" i="3"/>
  <c r="CA46" i="3"/>
  <c r="BX46" i="3"/>
  <c r="BW46" i="3"/>
  <c r="BS46" i="3"/>
  <c r="BR46" i="3"/>
  <c r="BI46" i="3"/>
  <c r="BH46" i="3" s="1"/>
  <c r="BC46" i="3"/>
  <c r="BB46" i="3" s="1"/>
  <c r="AY46" i="3"/>
  <c r="AV46" i="3"/>
  <c r="AU46" i="3" s="1"/>
  <c r="AN46" i="3"/>
  <c r="AP46" i="3"/>
  <c r="AS46" i="3" s="1"/>
  <c r="AG46" i="3"/>
  <c r="AF46" i="3" s="1"/>
  <c r="AC46" i="3"/>
  <c r="AB46" i="3"/>
  <c r="U46" i="3"/>
  <c r="T46" i="3" s="1"/>
  <c r="R46" i="3"/>
  <c r="N46" i="3"/>
  <c r="M46" i="3"/>
  <c r="I46" i="3"/>
  <c r="E46" i="3"/>
  <c r="DC35" i="3"/>
  <c r="DB35" i="3"/>
  <c r="CY35" i="3"/>
  <c r="CX35" i="3" s="1"/>
  <c r="CU35" i="3"/>
  <c r="CT35" i="3" s="1"/>
  <c r="CQ35" i="3"/>
  <c r="CP35" i="3"/>
  <c r="CM35" i="3"/>
  <c r="CJ35" i="3"/>
  <c r="CH35" i="3"/>
  <c r="CF35" i="3"/>
  <c r="CC35" i="3"/>
  <c r="CA35" i="3"/>
  <c r="BX35" i="3"/>
  <c r="BW35" i="3"/>
  <c r="BS35" i="3"/>
  <c r="BR35" i="3"/>
  <c r="BI35" i="3"/>
  <c r="BH35" i="3" s="1"/>
  <c r="BC35" i="3"/>
  <c r="BB35" i="3" s="1"/>
  <c r="AY35" i="3"/>
  <c r="AV35" i="3"/>
  <c r="AU35" i="3" s="1"/>
  <c r="AL35" i="3"/>
  <c r="AP35" i="3" s="1"/>
  <c r="AG35" i="3"/>
  <c r="AF35" i="3" s="1"/>
  <c r="AC35" i="3"/>
  <c r="AB35" i="3"/>
  <c r="U35" i="3"/>
  <c r="T35" i="3" s="1"/>
  <c r="R35" i="3"/>
  <c r="P35" i="3" s="1"/>
  <c r="N35" i="3"/>
  <c r="M35" i="3" s="1"/>
  <c r="I35" i="3"/>
  <c r="E35" i="3"/>
  <c r="D35" i="3" s="1"/>
  <c r="DC50" i="3"/>
  <c r="DB50" i="3"/>
  <c r="CY50" i="3"/>
  <c r="CX50" i="3" s="1"/>
  <c r="CU50" i="3"/>
  <c r="CT50" i="3" s="1"/>
  <c r="CQ50" i="3"/>
  <c r="CP50" i="3"/>
  <c r="CM50" i="3"/>
  <c r="CJ50" i="3"/>
  <c r="CH50" i="3"/>
  <c r="CF50" i="3"/>
  <c r="CC50" i="3"/>
  <c r="CA50" i="3"/>
  <c r="BX50" i="3"/>
  <c r="BW50" i="3"/>
  <c r="BS50" i="3"/>
  <c r="BR50" i="3"/>
  <c r="BI50" i="3"/>
  <c r="BH50" i="3" s="1"/>
  <c r="BC50" i="3"/>
  <c r="BB50" i="3" s="1"/>
  <c r="AY50" i="3"/>
  <c r="AV50" i="3"/>
  <c r="AU50" i="3" s="1"/>
  <c r="AG50" i="3"/>
  <c r="AF50" i="3" s="1"/>
  <c r="AC50" i="3"/>
  <c r="AB50" i="3"/>
  <c r="U50" i="3"/>
  <c r="T50" i="3" s="1"/>
  <c r="R50" i="3"/>
  <c r="N50" i="3"/>
  <c r="M50" i="3"/>
  <c r="I50" i="3"/>
  <c r="E50" i="3"/>
  <c r="DC54" i="3"/>
  <c r="DB54" i="3"/>
  <c r="CY54" i="3"/>
  <c r="CX54" i="3" s="1"/>
  <c r="CU54" i="3"/>
  <c r="CT54" i="3" s="1"/>
  <c r="CQ54" i="3"/>
  <c r="CP54" i="3"/>
  <c r="CM54" i="3"/>
  <c r="CJ54" i="3"/>
  <c r="CH54" i="3"/>
  <c r="CF54" i="3"/>
  <c r="CC54" i="3"/>
  <c r="CA54" i="3"/>
  <c r="BX54" i="3"/>
  <c r="BW54" i="3"/>
  <c r="BS54" i="3"/>
  <c r="BR54" i="3"/>
  <c r="BI54" i="3"/>
  <c r="BH54" i="3" s="1"/>
  <c r="BC54" i="3"/>
  <c r="BB54" i="3" s="1"/>
  <c r="AY54" i="3"/>
  <c r="AV54" i="3"/>
  <c r="AU54" i="3" s="1"/>
  <c r="AP54" i="3"/>
  <c r="AG54" i="3"/>
  <c r="AF54" i="3" s="1"/>
  <c r="AC54" i="3"/>
  <c r="AB54" i="3"/>
  <c r="U54" i="3"/>
  <c r="T54" i="3" s="1"/>
  <c r="R54" i="3"/>
  <c r="N54" i="3"/>
  <c r="M54" i="3"/>
  <c r="I54" i="3"/>
  <c r="E54" i="3"/>
  <c r="DC55" i="3"/>
  <c r="DB55" i="3"/>
  <c r="CY55" i="3"/>
  <c r="CX55" i="3" s="1"/>
  <c r="CU55" i="3"/>
  <c r="CT55" i="3" s="1"/>
  <c r="CQ55" i="3"/>
  <c r="CP55" i="3"/>
  <c r="CM55" i="3"/>
  <c r="CJ55" i="3"/>
  <c r="CH55" i="3"/>
  <c r="CF55" i="3"/>
  <c r="CC55" i="3"/>
  <c r="CA55" i="3"/>
  <c r="BX55" i="3"/>
  <c r="BW55" i="3"/>
  <c r="BS55" i="3"/>
  <c r="BR55" i="3"/>
  <c r="BI55" i="3"/>
  <c r="BH55" i="3" s="1"/>
  <c r="BC55" i="3"/>
  <c r="BB55" i="3" s="1"/>
  <c r="AY55" i="3"/>
  <c r="AV55" i="3"/>
  <c r="AU55" i="3" s="1"/>
  <c r="AP55" i="3"/>
  <c r="AG55" i="3"/>
  <c r="AF55" i="3" s="1"/>
  <c r="AC55" i="3"/>
  <c r="AB55" i="3"/>
  <c r="U55" i="3"/>
  <c r="T55" i="3" s="1"/>
  <c r="R55" i="3"/>
  <c r="N55" i="3"/>
  <c r="M55" i="3"/>
  <c r="I55" i="3"/>
  <c r="E55" i="3"/>
  <c r="DC37" i="3"/>
  <c r="DB37" i="3"/>
  <c r="CY37" i="3"/>
  <c r="CX37" i="3" s="1"/>
  <c r="CU37" i="3"/>
  <c r="CT37" i="3" s="1"/>
  <c r="CQ37" i="3"/>
  <c r="CP37" i="3"/>
  <c r="CM37" i="3"/>
  <c r="CJ37" i="3"/>
  <c r="CH37" i="3"/>
  <c r="CF37" i="3"/>
  <c r="CC37" i="3"/>
  <c r="CA37" i="3"/>
  <c r="BX37" i="3"/>
  <c r="BW37" i="3"/>
  <c r="BS37" i="3"/>
  <c r="BR37" i="3"/>
  <c r="BI37" i="3"/>
  <c r="BH37" i="3" s="1"/>
  <c r="BC37" i="3"/>
  <c r="BB37" i="3" s="1"/>
  <c r="AY37" i="3"/>
  <c r="AV37" i="3"/>
  <c r="AU37" i="3" s="1"/>
  <c r="AL37" i="3"/>
  <c r="AP37" i="3" s="1"/>
  <c r="AO37" i="3" s="1"/>
  <c r="AG37" i="3"/>
  <c r="AF37" i="3" s="1"/>
  <c r="AC37" i="3"/>
  <c r="AB37" i="3"/>
  <c r="U37" i="3"/>
  <c r="T37" i="3" s="1"/>
  <c r="S37" i="3"/>
  <c r="R37" i="3"/>
  <c r="N37" i="3"/>
  <c r="M37" i="3"/>
  <c r="I37" i="3"/>
  <c r="H37" i="3"/>
  <c r="E37" i="3"/>
  <c r="D37" i="3" s="1"/>
  <c r="DC16" i="3"/>
  <c r="DB16" i="3"/>
  <c r="CY16" i="3"/>
  <c r="CX16" i="3" s="1"/>
  <c r="CU16" i="3"/>
  <c r="CT16" i="3" s="1"/>
  <c r="CQ16" i="3"/>
  <c r="CP16" i="3"/>
  <c r="CM16" i="3"/>
  <c r="CJ16" i="3"/>
  <c r="CH16" i="3"/>
  <c r="CF16" i="3"/>
  <c r="CC16" i="3"/>
  <c r="CA16" i="3"/>
  <c r="BX16" i="3"/>
  <c r="BW16" i="3"/>
  <c r="BS16" i="3"/>
  <c r="BR16" i="3"/>
  <c r="BI16" i="3"/>
  <c r="BH16" i="3" s="1"/>
  <c r="BC16" i="3"/>
  <c r="BB16" i="3" s="1"/>
  <c r="AY16" i="3"/>
  <c r="AV16" i="3"/>
  <c r="AU16" i="3" s="1"/>
  <c r="AL16" i="3"/>
  <c r="AP16" i="3" s="1"/>
  <c r="AO16" i="3" s="1"/>
  <c r="AG16" i="3"/>
  <c r="AF16" i="3" s="1"/>
  <c r="AC16" i="3"/>
  <c r="AB16" i="3"/>
  <c r="U16" i="3"/>
  <c r="T16" i="3" s="1"/>
  <c r="S16" i="3"/>
  <c r="R16" i="3"/>
  <c r="N16" i="3"/>
  <c r="M16" i="3" s="1"/>
  <c r="I16" i="3"/>
  <c r="H16" i="3"/>
  <c r="E16" i="3"/>
  <c r="D16" i="3" s="1"/>
  <c r="DC56" i="3"/>
  <c r="DB56" i="3"/>
  <c r="CY56" i="3"/>
  <c r="CX56" i="3" s="1"/>
  <c r="CU56" i="3"/>
  <c r="CT56" i="3" s="1"/>
  <c r="CQ56" i="3"/>
  <c r="CP56" i="3"/>
  <c r="CM56" i="3"/>
  <c r="CJ56" i="3"/>
  <c r="CH56" i="3"/>
  <c r="CF56" i="3"/>
  <c r="CC56" i="3"/>
  <c r="CA56" i="3"/>
  <c r="BX56" i="3"/>
  <c r="BW56" i="3"/>
  <c r="BS56" i="3"/>
  <c r="BR56" i="3"/>
  <c r="BI56" i="3"/>
  <c r="BH56" i="3" s="1"/>
  <c r="BC56" i="3"/>
  <c r="BB56" i="3" s="1"/>
  <c r="AY56" i="3"/>
  <c r="AV56" i="3"/>
  <c r="AU56" i="3" s="1"/>
  <c r="AL56" i="3"/>
  <c r="AP56" i="3" s="1"/>
  <c r="AG56" i="3"/>
  <c r="AF56" i="3" s="1"/>
  <c r="AC56" i="3"/>
  <c r="AB56" i="3"/>
  <c r="U56" i="3"/>
  <c r="T56" i="3" s="1"/>
  <c r="S56" i="3"/>
  <c r="R56" i="3"/>
  <c r="N56" i="3"/>
  <c r="M56" i="3"/>
  <c r="I56" i="3"/>
  <c r="H56" i="3"/>
  <c r="E56" i="3"/>
  <c r="D56" i="3" s="1"/>
  <c r="DC21" i="3"/>
  <c r="DB21" i="3"/>
  <c r="CY21" i="3"/>
  <c r="CX21" i="3" s="1"/>
  <c r="CU21" i="3"/>
  <c r="CT21" i="3" s="1"/>
  <c r="CQ21" i="3"/>
  <c r="CP21" i="3"/>
  <c r="CM21" i="3"/>
  <c r="CJ21" i="3"/>
  <c r="CH21" i="3"/>
  <c r="CF21" i="3"/>
  <c r="CC21" i="3"/>
  <c r="CA21" i="3"/>
  <c r="BX21" i="3"/>
  <c r="BW21" i="3"/>
  <c r="BS21" i="3"/>
  <c r="BR21" i="3"/>
  <c r="BI21" i="3"/>
  <c r="BH21" i="3" s="1"/>
  <c r="BC21" i="3"/>
  <c r="BB21" i="3" s="1"/>
  <c r="AY21" i="3"/>
  <c r="AV21" i="3"/>
  <c r="AU21" i="3" s="1"/>
  <c r="AL21" i="3"/>
  <c r="AP21" i="3" s="1"/>
  <c r="AO21" i="3" s="1"/>
  <c r="AG21" i="3"/>
  <c r="AF21" i="3" s="1"/>
  <c r="AC21" i="3"/>
  <c r="AB21" i="3"/>
  <c r="U21" i="3"/>
  <c r="T21" i="3" s="1"/>
  <c r="S21" i="3"/>
  <c r="R21" i="3"/>
  <c r="N21" i="3"/>
  <c r="M21" i="3"/>
  <c r="I21" i="3"/>
  <c r="H21" i="3"/>
  <c r="E21" i="3"/>
  <c r="D21" i="3" s="1"/>
  <c r="DC59" i="3"/>
  <c r="DB59" i="3"/>
  <c r="CY59" i="3"/>
  <c r="CX59" i="3" s="1"/>
  <c r="CU59" i="3"/>
  <c r="CT59" i="3" s="1"/>
  <c r="CQ59" i="3"/>
  <c r="CP59" i="3"/>
  <c r="CM59" i="3"/>
  <c r="CJ59" i="3"/>
  <c r="CH59" i="3"/>
  <c r="CF59" i="3"/>
  <c r="CC59" i="3"/>
  <c r="CA59" i="3"/>
  <c r="BX59" i="3"/>
  <c r="BW59" i="3"/>
  <c r="BS59" i="3"/>
  <c r="BR59" i="3"/>
  <c r="BI59" i="3"/>
  <c r="BH59" i="3" s="1"/>
  <c r="BC59" i="3"/>
  <c r="BB59" i="3" s="1"/>
  <c r="AY59" i="3"/>
  <c r="AV59" i="3"/>
  <c r="AU59" i="3" s="1"/>
  <c r="AN59" i="3"/>
  <c r="AP59" i="3"/>
  <c r="AS59" i="3" s="1"/>
  <c r="AG59" i="3"/>
  <c r="AF59" i="3" s="1"/>
  <c r="AC59" i="3"/>
  <c r="AB59" i="3"/>
  <c r="U59" i="3"/>
  <c r="T59" i="3" s="1"/>
  <c r="S59" i="3"/>
  <c r="Q59" i="3" s="1"/>
  <c r="R59" i="3"/>
  <c r="N59" i="3"/>
  <c r="M59" i="3"/>
  <c r="I59" i="3"/>
  <c r="E59" i="3"/>
  <c r="DC67" i="3"/>
  <c r="DB67" i="3"/>
  <c r="CY67" i="3"/>
  <c r="CX67" i="3" s="1"/>
  <c r="CU67" i="3"/>
  <c r="CT67" i="3" s="1"/>
  <c r="CQ67" i="3"/>
  <c r="CP67" i="3"/>
  <c r="CM67" i="3"/>
  <c r="CJ67" i="3"/>
  <c r="CH67" i="3"/>
  <c r="CF67" i="3"/>
  <c r="CC67" i="3"/>
  <c r="CA67" i="3"/>
  <c r="BX67" i="3"/>
  <c r="BW67" i="3"/>
  <c r="BS67" i="3"/>
  <c r="BR67" i="3"/>
  <c r="BI67" i="3"/>
  <c r="BH67" i="3" s="1"/>
  <c r="BC67" i="3"/>
  <c r="BB67" i="3" s="1"/>
  <c r="AY67" i="3"/>
  <c r="AV67" i="3"/>
  <c r="AU67" i="3" s="1"/>
  <c r="AG67" i="3"/>
  <c r="AF67" i="3" s="1"/>
  <c r="AC67" i="3"/>
  <c r="AB67" i="3"/>
  <c r="U67" i="3"/>
  <c r="T67" i="3" s="1"/>
  <c r="S67" i="3"/>
  <c r="Q67" i="3" s="1"/>
  <c r="R67" i="3"/>
  <c r="N67" i="3"/>
  <c r="M67" i="3"/>
  <c r="I67" i="3"/>
  <c r="E67" i="3"/>
  <c r="DC31" i="3"/>
  <c r="DB31" i="3"/>
  <c r="CY31" i="3"/>
  <c r="CX31" i="3" s="1"/>
  <c r="CU31" i="3"/>
  <c r="CT31" i="3" s="1"/>
  <c r="CQ31" i="3"/>
  <c r="CP31" i="3"/>
  <c r="CM31" i="3"/>
  <c r="CJ31" i="3"/>
  <c r="CH31" i="3"/>
  <c r="CF31" i="3"/>
  <c r="CC31" i="3"/>
  <c r="BX31" i="3"/>
  <c r="BW31" i="3"/>
  <c r="BS31" i="3"/>
  <c r="BR31" i="3"/>
  <c r="BI31" i="3"/>
  <c r="BH31" i="3" s="1"/>
  <c r="BC31" i="3"/>
  <c r="BB31" i="3" s="1"/>
  <c r="AY31" i="3"/>
  <c r="AV31" i="3"/>
  <c r="AU31" i="3" s="1"/>
  <c r="AL31" i="3"/>
  <c r="AP31" i="3" s="1"/>
  <c r="AO31" i="3" s="1"/>
  <c r="AG31" i="3"/>
  <c r="AF31" i="3" s="1"/>
  <c r="AC31" i="3"/>
  <c r="AB31" i="3"/>
  <c r="U31" i="3"/>
  <c r="T31" i="3" s="1"/>
  <c r="S31" i="3"/>
  <c r="R31" i="3"/>
  <c r="N31" i="3"/>
  <c r="I31" i="3"/>
  <c r="H31" i="3"/>
  <c r="E31" i="3"/>
  <c r="D31" i="3" s="1"/>
  <c r="DC9" i="3"/>
  <c r="DB9" i="3"/>
  <c r="CY9" i="3"/>
  <c r="CX9" i="3" s="1"/>
  <c r="CU9" i="3"/>
  <c r="CT9" i="3" s="1"/>
  <c r="CQ9" i="3"/>
  <c r="CP9" i="3"/>
  <c r="CM9" i="3"/>
  <c r="CJ9" i="3"/>
  <c r="CH9" i="3"/>
  <c r="CF9" i="3"/>
  <c r="CC9" i="3"/>
  <c r="CA9" i="3"/>
  <c r="BX9" i="3"/>
  <c r="BW9" i="3"/>
  <c r="BS9" i="3"/>
  <c r="BR9" i="3"/>
  <c r="BI9" i="3"/>
  <c r="BH9" i="3" s="1"/>
  <c r="BC9" i="3"/>
  <c r="BB9" i="3" s="1"/>
  <c r="AY9" i="3"/>
  <c r="AV9" i="3"/>
  <c r="AU9" i="3" s="1"/>
  <c r="AL9" i="3"/>
  <c r="AG9" i="3"/>
  <c r="AF9" i="3" s="1"/>
  <c r="AC9" i="3"/>
  <c r="AB9" i="3"/>
  <c r="U9" i="3"/>
  <c r="T9" i="3" s="1"/>
  <c r="R9" i="3"/>
  <c r="N9" i="3"/>
  <c r="M9" i="3" s="1"/>
  <c r="I9" i="3"/>
  <c r="H9" i="3"/>
  <c r="E9" i="3"/>
  <c r="D9" i="3" s="1"/>
  <c r="DC45" i="3"/>
  <c r="DB45" i="3"/>
  <c r="CY45" i="3"/>
  <c r="CX45" i="3" s="1"/>
  <c r="CU45" i="3"/>
  <c r="CT45" i="3" s="1"/>
  <c r="CQ45" i="3"/>
  <c r="CP45" i="3"/>
  <c r="CM45" i="3"/>
  <c r="CJ45" i="3"/>
  <c r="CH45" i="3"/>
  <c r="CF45" i="3"/>
  <c r="CC45" i="3"/>
  <c r="CA45" i="3"/>
  <c r="BX45" i="3"/>
  <c r="BW45" i="3"/>
  <c r="BS45" i="3"/>
  <c r="BR45" i="3"/>
  <c r="BI45" i="3"/>
  <c r="BH45" i="3" s="1"/>
  <c r="BC45" i="3"/>
  <c r="BB45" i="3" s="1"/>
  <c r="AY45" i="3"/>
  <c r="AV45" i="3"/>
  <c r="AU45" i="3" s="1"/>
  <c r="AL45" i="3"/>
  <c r="AP45" i="3" s="1"/>
  <c r="AG45" i="3"/>
  <c r="AF45" i="3" s="1"/>
  <c r="AC45" i="3"/>
  <c r="AB45" i="3"/>
  <c r="U45" i="3"/>
  <c r="T45" i="3" s="1"/>
  <c r="R45" i="3"/>
  <c r="N45" i="3"/>
  <c r="L45" i="3" s="1"/>
  <c r="I45" i="3"/>
  <c r="H45" i="3"/>
  <c r="E45" i="3"/>
  <c r="D45" i="3" s="1"/>
  <c r="DC29" i="3"/>
  <c r="DB29" i="3"/>
  <c r="CY29" i="3"/>
  <c r="CX29" i="3" s="1"/>
  <c r="CU29" i="3"/>
  <c r="CT29" i="3" s="1"/>
  <c r="CQ29" i="3"/>
  <c r="CP29" i="3"/>
  <c r="CM29" i="3"/>
  <c r="CJ29" i="3"/>
  <c r="CH29" i="3"/>
  <c r="CF29" i="3"/>
  <c r="CC29" i="3"/>
  <c r="CA29" i="3"/>
  <c r="BX29" i="3"/>
  <c r="BW29" i="3"/>
  <c r="BS29" i="3"/>
  <c r="BR29" i="3"/>
  <c r="BI29" i="3"/>
  <c r="BH29" i="3" s="1"/>
  <c r="BC29" i="3"/>
  <c r="BB29" i="3" s="1"/>
  <c r="AY29" i="3"/>
  <c r="AV29" i="3"/>
  <c r="AU29" i="3" s="1"/>
  <c r="AL29" i="3"/>
  <c r="AP29" i="3" s="1"/>
  <c r="AO29" i="3" s="1"/>
  <c r="AG29" i="3"/>
  <c r="AF29" i="3" s="1"/>
  <c r="AC29" i="3"/>
  <c r="AB29" i="3"/>
  <c r="U29" i="3"/>
  <c r="T29" i="3" s="1"/>
  <c r="R29" i="3"/>
  <c r="N29" i="3"/>
  <c r="L29" i="3" s="1"/>
  <c r="I29" i="3"/>
  <c r="H29" i="3"/>
  <c r="E29" i="3"/>
  <c r="D29" i="3" s="1"/>
  <c r="DC66" i="3"/>
  <c r="DB66" i="3"/>
  <c r="CY66" i="3"/>
  <c r="CX66" i="3" s="1"/>
  <c r="CU66" i="3"/>
  <c r="CT66" i="3" s="1"/>
  <c r="CQ66" i="3"/>
  <c r="CP66" i="3"/>
  <c r="CM66" i="3"/>
  <c r="CJ66" i="3"/>
  <c r="CH66" i="3"/>
  <c r="CF66" i="3"/>
  <c r="CC66" i="3"/>
  <c r="CA66" i="3"/>
  <c r="BX66" i="3"/>
  <c r="BW66" i="3"/>
  <c r="BS66" i="3"/>
  <c r="BR66" i="3"/>
  <c r="BI66" i="3"/>
  <c r="BH66" i="3" s="1"/>
  <c r="BC66" i="3"/>
  <c r="BB66" i="3" s="1"/>
  <c r="AY66" i="3"/>
  <c r="AV66" i="3"/>
  <c r="AU66" i="3" s="1"/>
  <c r="AL66" i="3"/>
  <c r="AP66" i="3" s="1"/>
  <c r="AG66" i="3"/>
  <c r="AF66" i="3" s="1"/>
  <c r="AC66" i="3"/>
  <c r="AB66" i="3"/>
  <c r="U66" i="3"/>
  <c r="T66" i="3" s="1"/>
  <c r="R66" i="3"/>
  <c r="N66" i="3"/>
  <c r="M66" i="3" s="1"/>
  <c r="I66" i="3"/>
  <c r="H66" i="3"/>
  <c r="E66" i="3"/>
  <c r="D66" i="3" s="1"/>
  <c r="DC15" i="3"/>
  <c r="DB15" i="3"/>
  <c r="CY15" i="3"/>
  <c r="CX15" i="3" s="1"/>
  <c r="CU15" i="3"/>
  <c r="CT15" i="3" s="1"/>
  <c r="CQ15" i="3"/>
  <c r="CP15" i="3"/>
  <c r="CM15" i="3"/>
  <c r="CJ15" i="3"/>
  <c r="CH15" i="3"/>
  <c r="CF15" i="3"/>
  <c r="CC15" i="3"/>
  <c r="BX15" i="3"/>
  <c r="BW15" i="3"/>
  <c r="BS15" i="3"/>
  <c r="BR15" i="3"/>
  <c r="BI15" i="3"/>
  <c r="BH15" i="3" s="1"/>
  <c r="BC15" i="3"/>
  <c r="BB15" i="3" s="1"/>
  <c r="AY15" i="3"/>
  <c r="AV15" i="3"/>
  <c r="AU15" i="3" s="1"/>
  <c r="AL15" i="3"/>
  <c r="AG15" i="3"/>
  <c r="AF15" i="3" s="1"/>
  <c r="AC15" i="3"/>
  <c r="AB15" i="3"/>
  <c r="U15" i="3"/>
  <c r="T15" i="3" s="1"/>
  <c r="S15" i="3"/>
  <c r="R15" i="3"/>
  <c r="N15" i="3"/>
  <c r="L15" i="3" s="1"/>
  <c r="I15" i="3"/>
  <c r="H15" i="3"/>
  <c r="E15" i="3"/>
  <c r="D15" i="3" s="1"/>
  <c r="DC43" i="3"/>
  <c r="DB43" i="3"/>
  <c r="CY43" i="3"/>
  <c r="CX43" i="3" s="1"/>
  <c r="CU43" i="3"/>
  <c r="CT43" i="3" s="1"/>
  <c r="CQ43" i="3"/>
  <c r="CP43" i="3"/>
  <c r="CM43" i="3"/>
  <c r="CJ43" i="3"/>
  <c r="CH43" i="3"/>
  <c r="CF43" i="3"/>
  <c r="CC43" i="3"/>
  <c r="CA43" i="3"/>
  <c r="BX43" i="3"/>
  <c r="BW43" i="3"/>
  <c r="BS43" i="3"/>
  <c r="BR43" i="3"/>
  <c r="BI43" i="3"/>
  <c r="BH43" i="3" s="1"/>
  <c r="BC43" i="3"/>
  <c r="BB43" i="3" s="1"/>
  <c r="AY43" i="3"/>
  <c r="AV43" i="3"/>
  <c r="AU43" i="3" s="1"/>
  <c r="AL43" i="3"/>
  <c r="AG43" i="3"/>
  <c r="AF43" i="3" s="1"/>
  <c r="AC43" i="3"/>
  <c r="AB43" i="3"/>
  <c r="U43" i="3"/>
  <c r="T43" i="3" s="1"/>
  <c r="R43" i="3"/>
  <c r="N43" i="3"/>
  <c r="L43" i="3" s="1"/>
  <c r="I43" i="3"/>
  <c r="H43" i="3"/>
  <c r="E43" i="3"/>
  <c r="D43" i="3" s="1"/>
  <c r="DC36" i="3"/>
  <c r="DB36" i="3"/>
  <c r="CY36" i="3"/>
  <c r="CX36" i="3" s="1"/>
  <c r="CU36" i="3"/>
  <c r="CT36" i="3" s="1"/>
  <c r="CQ36" i="3"/>
  <c r="CP36" i="3"/>
  <c r="CM36" i="3"/>
  <c r="CJ36" i="3"/>
  <c r="CH36" i="3"/>
  <c r="CF36" i="3"/>
  <c r="CC36" i="3"/>
  <c r="CA36" i="3"/>
  <c r="BX36" i="3"/>
  <c r="BW36" i="3"/>
  <c r="BS36" i="3"/>
  <c r="BR36" i="3"/>
  <c r="BI36" i="3"/>
  <c r="BH36" i="3" s="1"/>
  <c r="BC36" i="3"/>
  <c r="BB36" i="3" s="1"/>
  <c r="AY36" i="3"/>
  <c r="AV36" i="3"/>
  <c r="AU36" i="3" s="1"/>
  <c r="AL36" i="3"/>
  <c r="AP36" i="3" s="1"/>
  <c r="AG36" i="3"/>
  <c r="AF36" i="3" s="1"/>
  <c r="AC36" i="3"/>
  <c r="AB36" i="3"/>
  <c r="U36" i="3"/>
  <c r="T36" i="3" s="1"/>
  <c r="R36" i="3"/>
  <c r="N36" i="3"/>
  <c r="L36" i="3" s="1"/>
  <c r="I36" i="3"/>
  <c r="H36" i="3"/>
  <c r="E36" i="3"/>
  <c r="D36" i="3" s="1"/>
  <c r="DC13" i="3"/>
  <c r="DB13" i="3"/>
  <c r="CY13" i="3"/>
  <c r="CX13" i="3" s="1"/>
  <c r="CU13" i="3"/>
  <c r="CT13" i="3" s="1"/>
  <c r="CQ13" i="3"/>
  <c r="CP13" i="3"/>
  <c r="CM13" i="3"/>
  <c r="CJ13" i="3"/>
  <c r="CH13" i="3"/>
  <c r="CF13" i="3"/>
  <c r="CC13" i="3"/>
  <c r="CA13" i="3"/>
  <c r="BX13" i="3"/>
  <c r="BW13" i="3"/>
  <c r="BS13" i="3"/>
  <c r="BR13" i="3"/>
  <c r="BI13" i="3"/>
  <c r="BH13" i="3" s="1"/>
  <c r="BC13" i="3"/>
  <c r="BB13" i="3" s="1"/>
  <c r="AY13" i="3"/>
  <c r="AV13" i="3"/>
  <c r="AU13" i="3" s="1"/>
  <c r="AL13" i="3"/>
  <c r="AG13" i="3"/>
  <c r="AF13" i="3" s="1"/>
  <c r="AC13" i="3"/>
  <c r="AB13" i="3"/>
  <c r="U13" i="3"/>
  <c r="T13" i="3" s="1"/>
  <c r="R13" i="3"/>
  <c r="N13" i="3"/>
  <c r="M13" i="3" s="1"/>
  <c r="I13" i="3"/>
  <c r="H13" i="3"/>
  <c r="E13" i="3"/>
  <c r="D13" i="3" s="1"/>
  <c r="DC10" i="3"/>
  <c r="DB10" i="3"/>
  <c r="CY10" i="3"/>
  <c r="CX10" i="3" s="1"/>
  <c r="CU10" i="3"/>
  <c r="CT10" i="3" s="1"/>
  <c r="CQ10" i="3"/>
  <c r="CP10" i="3"/>
  <c r="CM10" i="3"/>
  <c r="CJ10" i="3"/>
  <c r="CH10" i="3"/>
  <c r="CF10" i="3"/>
  <c r="CC10" i="3"/>
  <c r="CA10" i="3"/>
  <c r="BX10" i="3"/>
  <c r="BW10" i="3"/>
  <c r="BS10" i="3"/>
  <c r="BR10" i="3"/>
  <c r="BI10" i="3"/>
  <c r="BH10" i="3" s="1"/>
  <c r="BC10" i="3"/>
  <c r="BB10" i="3" s="1"/>
  <c r="AY10" i="3"/>
  <c r="AV10" i="3"/>
  <c r="AU10" i="3" s="1"/>
  <c r="AL10" i="3"/>
  <c r="BO10" i="3" s="1"/>
  <c r="BN10" i="3" s="1"/>
  <c r="AG10" i="3"/>
  <c r="AF10" i="3" s="1"/>
  <c r="AC10" i="3"/>
  <c r="AB10" i="3"/>
  <c r="U10" i="3"/>
  <c r="T10" i="3" s="1"/>
  <c r="R10" i="3"/>
  <c r="N10" i="3"/>
  <c r="L10" i="3" s="1"/>
  <c r="I10" i="3"/>
  <c r="H10" i="3"/>
  <c r="E10" i="3"/>
  <c r="D10" i="3" s="1"/>
  <c r="DC24" i="3"/>
  <c r="DB24" i="3"/>
  <c r="CY24" i="3"/>
  <c r="CX24" i="3" s="1"/>
  <c r="CU24" i="3"/>
  <c r="CT24" i="3" s="1"/>
  <c r="CQ24" i="3"/>
  <c r="CP24" i="3"/>
  <c r="CM24" i="3"/>
  <c r="CJ24" i="3"/>
  <c r="CH24" i="3"/>
  <c r="CF24" i="3"/>
  <c r="CC24" i="3"/>
  <c r="CA24" i="3"/>
  <c r="BX24" i="3"/>
  <c r="BW24" i="3"/>
  <c r="BS24" i="3"/>
  <c r="BR24" i="3"/>
  <c r="BI24" i="3"/>
  <c r="BH24" i="3" s="1"/>
  <c r="BC24" i="3"/>
  <c r="BB24" i="3" s="1"/>
  <c r="AY24" i="3"/>
  <c r="AV24" i="3"/>
  <c r="AU24" i="3" s="1"/>
  <c r="AL24" i="3"/>
  <c r="AP24" i="3" s="1"/>
  <c r="AO24" i="3" s="1"/>
  <c r="AG24" i="3"/>
  <c r="AF24" i="3" s="1"/>
  <c r="AC24" i="3"/>
  <c r="AB24" i="3"/>
  <c r="U24" i="3"/>
  <c r="T24" i="3" s="1"/>
  <c r="R24" i="3"/>
  <c r="N24" i="3"/>
  <c r="M24" i="3" s="1"/>
  <c r="I24" i="3"/>
  <c r="H24" i="3"/>
  <c r="E24" i="3"/>
  <c r="D24" i="3" s="1"/>
  <c r="DC51" i="3"/>
  <c r="DB51" i="3"/>
  <c r="CY51" i="3"/>
  <c r="CX51" i="3" s="1"/>
  <c r="CU51" i="3"/>
  <c r="CT51" i="3" s="1"/>
  <c r="CQ51" i="3"/>
  <c r="CP51" i="3"/>
  <c r="CM51" i="3"/>
  <c r="CJ51" i="3"/>
  <c r="CH51" i="3"/>
  <c r="CF51" i="3"/>
  <c r="CC51" i="3"/>
  <c r="CA51" i="3"/>
  <c r="BX51" i="3"/>
  <c r="BW51" i="3"/>
  <c r="BS51" i="3"/>
  <c r="BR51" i="3"/>
  <c r="BI51" i="3"/>
  <c r="BH51" i="3" s="1"/>
  <c r="BC51" i="3"/>
  <c r="BB51" i="3" s="1"/>
  <c r="AY51" i="3"/>
  <c r="AV51" i="3"/>
  <c r="AU51" i="3" s="1"/>
  <c r="AL51" i="3"/>
  <c r="AP51" i="3" s="1"/>
  <c r="AO51" i="3" s="1"/>
  <c r="AG51" i="3"/>
  <c r="AF51" i="3" s="1"/>
  <c r="AC51" i="3"/>
  <c r="AB51" i="3"/>
  <c r="U51" i="3"/>
  <c r="T51" i="3" s="1"/>
  <c r="R51" i="3"/>
  <c r="N51" i="3"/>
  <c r="M51" i="3" s="1"/>
  <c r="I51" i="3"/>
  <c r="H51" i="3"/>
  <c r="E51" i="3"/>
  <c r="D51" i="3" s="1"/>
  <c r="DC23" i="3"/>
  <c r="DB23" i="3"/>
  <c r="CY23" i="3"/>
  <c r="CX23" i="3" s="1"/>
  <c r="CU23" i="3"/>
  <c r="CT23" i="3" s="1"/>
  <c r="CQ23" i="3"/>
  <c r="CP23" i="3"/>
  <c r="CM23" i="3"/>
  <c r="CJ23" i="3"/>
  <c r="CH23" i="3"/>
  <c r="CF23" i="3"/>
  <c r="CC23" i="3"/>
  <c r="CA23" i="3"/>
  <c r="BX23" i="3"/>
  <c r="BW23" i="3"/>
  <c r="BS23" i="3"/>
  <c r="BR23" i="3"/>
  <c r="BI23" i="3"/>
  <c r="BH23" i="3" s="1"/>
  <c r="BC23" i="3"/>
  <c r="BB23" i="3" s="1"/>
  <c r="AY23" i="3"/>
  <c r="AV23" i="3"/>
  <c r="AU23" i="3" s="1"/>
  <c r="AL23" i="3"/>
  <c r="AP23" i="3" s="1"/>
  <c r="AO23" i="3" s="1"/>
  <c r="AG23" i="3"/>
  <c r="AF23" i="3" s="1"/>
  <c r="AC23" i="3"/>
  <c r="AB23" i="3"/>
  <c r="U23" i="3"/>
  <c r="T23" i="3" s="1"/>
  <c r="R23" i="3"/>
  <c r="N23" i="3"/>
  <c r="L23" i="3" s="1"/>
  <c r="I23" i="3"/>
  <c r="H23" i="3"/>
  <c r="E23" i="3"/>
  <c r="D23" i="3" s="1"/>
  <c r="DC12" i="3"/>
  <c r="DB12" i="3"/>
  <c r="CY12" i="3"/>
  <c r="CX12" i="3" s="1"/>
  <c r="CU12" i="3"/>
  <c r="CT12" i="3" s="1"/>
  <c r="CQ12" i="3"/>
  <c r="CP12" i="3"/>
  <c r="CM12" i="3"/>
  <c r="CJ12" i="3"/>
  <c r="CH12" i="3"/>
  <c r="CF12" i="3"/>
  <c r="CC12" i="3"/>
  <c r="CA12" i="3"/>
  <c r="BX12" i="3"/>
  <c r="BW12" i="3"/>
  <c r="BS12" i="3"/>
  <c r="BR12" i="3"/>
  <c r="BI12" i="3"/>
  <c r="BH12" i="3" s="1"/>
  <c r="BC12" i="3"/>
  <c r="BB12" i="3" s="1"/>
  <c r="AY12" i="3"/>
  <c r="AV12" i="3"/>
  <c r="AU12" i="3" s="1"/>
  <c r="AL12" i="3"/>
  <c r="AP12" i="3" s="1"/>
  <c r="AO12" i="3" s="1"/>
  <c r="AG12" i="3"/>
  <c r="AF12" i="3" s="1"/>
  <c r="AC12" i="3"/>
  <c r="AB12" i="3"/>
  <c r="U12" i="3"/>
  <c r="T12" i="3" s="1"/>
  <c r="R12" i="3"/>
  <c r="N12" i="3"/>
  <c r="L12" i="3" s="1"/>
  <c r="I12" i="3"/>
  <c r="H12" i="3"/>
  <c r="E12" i="3"/>
  <c r="D12" i="3" s="1"/>
  <c r="DC26" i="3"/>
  <c r="DB26" i="3"/>
  <c r="CY26" i="3"/>
  <c r="CX26" i="3" s="1"/>
  <c r="CU26" i="3"/>
  <c r="CT26" i="3" s="1"/>
  <c r="CQ26" i="3"/>
  <c r="CP26" i="3"/>
  <c r="CM26" i="3"/>
  <c r="CJ26" i="3"/>
  <c r="CH26" i="3"/>
  <c r="CF26" i="3"/>
  <c r="CC26" i="3"/>
  <c r="CA26" i="3"/>
  <c r="BX26" i="3"/>
  <c r="BW26" i="3"/>
  <c r="BS26" i="3"/>
  <c r="BR26" i="3"/>
  <c r="BI26" i="3"/>
  <c r="BH26" i="3" s="1"/>
  <c r="BC26" i="3"/>
  <c r="BB26" i="3" s="1"/>
  <c r="AY26" i="3"/>
  <c r="AV26" i="3"/>
  <c r="AU26" i="3" s="1"/>
  <c r="AL26" i="3"/>
  <c r="AP26" i="3" s="1"/>
  <c r="AO26" i="3" s="1"/>
  <c r="AG26" i="3"/>
  <c r="AF26" i="3" s="1"/>
  <c r="AC26" i="3"/>
  <c r="AB26" i="3"/>
  <c r="U26" i="3"/>
  <c r="T26" i="3" s="1"/>
  <c r="R26" i="3"/>
  <c r="N26" i="3"/>
  <c r="M26" i="3" s="1"/>
  <c r="I26" i="3"/>
  <c r="H26" i="3"/>
  <c r="E26" i="3"/>
  <c r="D26" i="3" s="1"/>
  <c r="DC19" i="3"/>
  <c r="DB19" i="3"/>
  <c r="CY19" i="3"/>
  <c r="CX19" i="3" s="1"/>
  <c r="CU19" i="3"/>
  <c r="CT19" i="3" s="1"/>
  <c r="CQ19" i="3"/>
  <c r="CP19" i="3"/>
  <c r="CM19" i="3"/>
  <c r="CJ19" i="3"/>
  <c r="CH19" i="3"/>
  <c r="CF19" i="3"/>
  <c r="CC19" i="3"/>
  <c r="CA19" i="3"/>
  <c r="BX19" i="3"/>
  <c r="BW19" i="3"/>
  <c r="BS19" i="3"/>
  <c r="BR19" i="3"/>
  <c r="BI19" i="3"/>
  <c r="BH19" i="3" s="1"/>
  <c r="BC19" i="3"/>
  <c r="BB19" i="3" s="1"/>
  <c r="AY19" i="3"/>
  <c r="AV19" i="3"/>
  <c r="AU19" i="3" s="1"/>
  <c r="AL19" i="3"/>
  <c r="AP19" i="3" s="1"/>
  <c r="AO19" i="3" s="1"/>
  <c r="AG19" i="3"/>
  <c r="AF19" i="3" s="1"/>
  <c r="AC19" i="3"/>
  <c r="AB19" i="3"/>
  <c r="U19" i="3"/>
  <c r="T19" i="3" s="1"/>
  <c r="R19" i="3"/>
  <c r="N19" i="3"/>
  <c r="L19" i="3" s="1"/>
  <c r="I19" i="3"/>
  <c r="H19" i="3"/>
  <c r="E19" i="3"/>
  <c r="D19" i="3" s="1"/>
  <c r="DC42" i="3"/>
  <c r="DB42" i="3"/>
  <c r="CY42" i="3"/>
  <c r="CX42" i="3" s="1"/>
  <c r="CU42" i="3"/>
  <c r="CT42" i="3" s="1"/>
  <c r="CQ42" i="3"/>
  <c r="CP42" i="3"/>
  <c r="CM42" i="3"/>
  <c r="CJ42" i="3"/>
  <c r="CH42" i="3"/>
  <c r="CF42" i="3"/>
  <c r="CC42" i="3"/>
  <c r="CA42" i="3"/>
  <c r="BX42" i="3"/>
  <c r="BW42" i="3"/>
  <c r="BS42" i="3"/>
  <c r="BR42" i="3"/>
  <c r="BI42" i="3"/>
  <c r="BH42" i="3" s="1"/>
  <c r="BC42" i="3"/>
  <c r="BB42" i="3" s="1"/>
  <c r="AY42" i="3"/>
  <c r="AV42" i="3"/>
  <c r="AU42" i="3" s="1"/>
  <c r="AL42" i="3"/>
  <c r="AP42" i="3" s="1"/>
  <c r="AO42" i="3" s="1"/>
  <c r="AG42" i="3"/>
  <c r="AF42" i="3" s="1"/>
  <c r="AC42" i="3"/>
  <c r="AB42" i="3"/>
  <c r="U42" i="3"/>
  <c r="T42" i="3" s="1"/>
  <c r="R42" i="3"/>
  <c r="N42" i="3"/>
  <c r="L42" i="3" s="1"/>
  <c r="I42" i="3"/>
  <c r="H42" i="3"/>
  <c r="E42" i="3"/>
  <c r="D42" i="3" s="1"/>
  <c r="DC18" i="3"/>
  <c r="DB18" i="3"/>
  <c r="CY18" i="3"/>
  <c r="CX18" i="3" s="1"/>
  <c r="CU18" i="3"/>
  <c r="CT18" i="3" s="1"/>
  <c r="CQ18" i="3"/>
  <c r="CP18" i="3"/>
  <c r="CM18" i="3"/>
  <c r="CJ18" i="3"/>
  <c r="CH18" i="3"/>
  <c r="CF18" i="3"/>
  <c r="CC18" i="3"/>
  <c r="CA18" i="3"/>
  <c r="BX18" i="3"/>
  <c r="BW18" i="3"/>
  <c r="BS18" i="3"/>
  <c r="BR18" i="3"/>
  <c r="BI18" i="3"/>
  <c r="BH18" i="3" s="1"/>
  <c r="BC18" i="3"/>
  <c r="BB18" i="3" s="1"/>
  <c r="AY18" i="3"/>
  <c r="AV18" i="3"/>
  <c r="AU18" i="3" s="1"/>
  <c r="AL18" i="3"/>
  <c r="AP18" i="3" s="1"/>
  <c r="AO18" i="3" s="1"/>
  <c r="AG18" i="3"/>
  <c r="AF18" i="3" s="1"/>
  <c r="AC18" i="3"/>
  <c r="AB18" i="3"/>
  <c r="U18" i="3"/>
  <c r="T18" i="3" s="1"/>
  <c r="R18" i="3"/>
  <c r="N18" i="3"/>
  <c r="M18" i="3" s="1"/>
  <c r="I18" i="3"/>
  <c r="H18" i="3"/>
  <c r="E18" i="3"/>
  <c r="D18" i="3" s="1"/>
  <c r="DC25" i="3"/>
  <c r="DB25" i="3"/>
  <c r="CY25" i="3"/>
  <c r="CX25" i="3" s="1"/>
  <c r="CU25" i="3"/>
  <c r="CT25" i="3" s="1"/>
  <c r="CQ25" i="3"/>
  <c r="CP25" i="3"/>
  <c r="CM25" i="3"/>
  <c r="CJ25" i="3"/>
  <c r="CH25" i="3"/>
  <c r="CF25" i="3"/>
  <c r="CC25" i="3"/>
  <c r="CA25" i="3"/>
  <c r="BX25" i="3"/>
  <c r="BW25" i="3"/>
  <c r="BS25" i="3"/>
  <c r="BR25" i="3"/>
  <c r="BI25" i="3"/>
  <c r="BH25" i="3" s="1"/>
  <c r="BC25" i="3"/>
  <c r="BB25" i="3" s="1"/>
  <c r="AY25" i="3"/>
  <c r="AV25" i="3"/>
  <c r="AU25" i="3" s="1"/>
  <c r="AL25" i="3"/>
  <c r="AG25" i="3"/>
  <c r="AF25" i="3" s="1"/>
  <c r="AC25" i="3"/>
  <c r="AB25" i="3"/>
  <c r="U25" i="3"/>
  <c r="T25" i="3" s="1"/>
  <c r="R25" i="3"/>
  <c r="N25" i="3"/>
  <c r="M25" i="3" s="1"/>
  <c r="I25" i="3"/>
  <c r="H25" i="3"/>
  <c r="E25" i="3"/>
  <c r="D25" i="3" s="1"/>
  <c r="DC60" i="3"/>
  <c r="DB60" i="3"/>
  <c r="CY60" i="3"/>
  <c r="CX60" i="3" s="1"/>
  <c r="CU60" i="3"/>
  <c r="CT60" i="3" s="1"/>
  <c r="CQ60" i="3"/>
  <c r="CP60" i="3"/>
  <c r="CM60" i="3"/>
  <c r="CJ60" i="3"/>
  <c r="CH60" i="3"/>
  <c r="CF60" i="3"/>
  <c r="CC60" i="3"/>
  <c r="CA60" i="3"/>
  <c r="BX60" i="3"/>
  <c r="BW60" i="3"/>
  <c r="BS60" i="3"/>
  <c r="BR60" i="3"/>
  <c r="BI60" i="3"/>
  <c r="BH60" i="3" s="1"/>
  <c r="BC60" i="3"/>
  <c r="BB60" i="3" s="1"/>
  <c r="AY60" i="3"/>
  <c r="AV60" i="3"/>
  <c r="AU60" i="3" s="1"/>
  <c r="AL60" i="3"/>
  <c r="AP60" i="3" s="1"/>
  <c r="AO60" i="3" s="1"/>
  <c r="AG60" i="3"/>
  <c r="AF60" i="3" s="1"/>
  <c r="AC60" i="3"/>
  <c r="AB60" i="3"/>
  <c r="U60" i="3"/>
  <c r="T60" i="3" s="1"/>
  <c r="R60" i="3"/>
  <c r="N60" i="3"/>
  <c r="L60" i="3" s="1"/>
  <c r="I60" i="3"/>
  <c r="H60" i="3"/>
  <c r="E60" i="3"/>
  <c r="D60" i="3" s="1"/>
  <c r="DC11" i="3"/>
  <c r="DB11" i="3"/>
  <c r="CY11" i="3"/>
  <c r="CX11" i="3" s="1"/>
  <c r="CU11" i="3"/>
  <c r="CT11" i="3" s="1"/>
  <c r="CQ11" i="3"/>
  <c r="CP11" i="3"/>
  <c r="CM11" i="3"/>
  <c r="CJ11" i="3"/>
  <c r="CH11" i="3"/>
  <c r="CF11" i="3"/>
  <c r="CC11" i="3"/>
  <c r="CA11" i="3"/>
  <c r="BX11" i="3"/>
  <c r="BW11" i="3"/>
  <c r="BS11" i="3"/>
  <c r="BR11" i="3"/>
  <c r="BI11" i="3"/>
  <c r="BH11" i="3" s="1"/>
  <c r="BC11" i="3"/>
  <c r="BB11" i="3" s="1"/>
  <c r="AY11" i="3"/>
  <c r="AV11" i="3"/>
  <c r="AU11" i="3" s="1"/>
  <c r="AL11" i="3"/>
  <c r="AP11" i="3" s="1"/>
  <c r="AO11" i="3" s="1"/>
  <c r="AG11" i="3"/>
  <c r="AF11" i="3" s="1"/>
  <c r="AC11" i="3"/>
  <c r="AB11" i="3"/>
  <c r="U11" i="3"/>
  <c r="T11" i="3" s="1"/>
  <c r="R11" i="3"/>
  <c r="N11" i="3"/>
  <c r="L11" i="3" s="1"/>
  <c r="I11" i="3"/>
  <c r="H11" i="3"/>
  <c r="E11" i="3"/>
  <c r="D11" i="3" s="1"/>
  <c r="DC20" i="3"/>
  <c r="DB20" i="3"/>
  <c r="CY20" i="3"/>
  <c r="CX20" i="3" s="1"/>
  <c r="CU20" i="3"/>
  <c r="CT20" i="3" s="1"/>
  <c r="CQ20" i="3"/>
  <c r="CP20" i="3"/>
  <c r="CM20" i="3"/>
  <c r="CJ20" i="3"/>
  <c r="CH20" i="3"/>
  <c r="CF20" i="3"/>
  <c r="CC20" i="3"/>
  <c r="CA20" i="3"/>
  <c r="BX20" i="3"/>
  <c r="BW20" i="3"/>
  <c r="BS20" i="3"/>
  <c r="BR20" i="3"/>
  <c r="BI20" i="3"/>
  <c r="BH20" i="3" s="1"/>
  <c r="BC20" i="3"/>
  <c r="BB20" i="3" s="1"/>
  <c r="AY20" i="3"/>
  <c r="AV20" i="3"/>
  <c r="AU20" i="3" s="1"/>
  <c r="AL20" i="3"/>
  <c r="AP20" i="3" s="1"/>
  <c r="AO20" i="3" s="1"/>
  <c r="AG20" i="3"/>
  <c r="AF20" i="3" s="1"/>
  <c r="AC20" i="3"/>
  <c r="AB20" i="3"/>
  <c r="U20" i="3"/>
  <c r="T20" i="3" s="1"/>
  <c r="R20" i="3"/>
  <c r="N20" i="3"/>
  <c r="L20" i="3" s="1"/>
  <c r="I20" i="3"/>
  <c r="H20" i="3"/>
  <c r="E20" i="3"/>
  <c r="D20" i="3" s="1"/>
  <c r="DC14" i="3"/>
  <c r="DB14" i="3"/>
  <c r="CY14" i="3"/>
  <c r="CX14" i="3" s="1"/>
  <c r="CU14" i="3"/>
  <c r="CT14" i="3" s="1"/>
  <c r="CQ14" i="3"/>
  <c r="CP14" i="3"/>
  <c r="CM14" i="3"/>
  <c r="CJ14" i="3"/>
  <c r="CH14" i="3"/>
  <c r="CF14" i="3"/>
  <c r="CC14" i="3"/>
  <c r="CA14" i="3"/>
  <c r="BX14" i="3"/>
  <c r="BW14" i="3"/>
  <c r="BS14" i="3"/>
  <c r="BR14" i="3"/>
  <c r="BI14" i="3"/>
  <c r="BH14" i="3" s="1"/>
  <c r="BC14" i="3"/>
  <c r="BB14" i="3" s="1"/>
  <c r="AY14" i="3"/>
  <c r="AV14" i="3"/>
  <c r="AU14" i="3" s="1"/>
  <c r="AL14" i="3"/>
  <c r="AG14" i="3"/>
  <c r="AF14" i="3" s="1"/>
  <c r="AC14" i="3"/>
  <c r="AB14" i="3"/>
  <c r="U14" i="3"/>
  <c r="T14" i="3" s="1"/>
  <c r="R14" i="3"/>
  <c r="N14" i="3"/>
  <c r="M14" i="3" s="1"/>
  <c r="I14" i="3"/>
  <c r="H14" i="3"/>
  <c r="E14" i="3"/>
  <c r="D14" i="3" s="1"/>
  <c r="DC34" i="3"/>
  <c r="DB34" i="3"/>
  <c r="CY34" i="3"/>
  <c r="CX34" i="3" s="1"/>
  <c r="CU34" i="3"/>
  <c r="CT34" i="3" s="1"/>
  <c r="CQ34" i="3"/>
  <c r="CP34" i="3"/>
  <c r="CM34" i="3"/>
  <c r="CJ34" i="3"/>
  <c r="CH34" i="3"/>
  <c r="CF34" i="3"/>
  <c r="CC34" i="3"/>
  <c r="CA34" i="3"/>
  <c r="BX34" i="3"/>
  <c r="BW34" i="3"/>
  <c r="BS34" i="3"/>
  <c r="BR34" i="3"/>
  <c r="BI34" i="3"/>
  <c r="BH34" i="3" s="1"/>
  <c r="BC34" i="3"/>
  <c r="BB34" i="3" s="1"/>
  <c r="AY34" i="3"/>
  <c r="AV34" i="3"/>
  <c r="AU34" i="3" s="1"/>
  <c r="AL34" i="3"/>
  <c r="AP34" i="3" s="1"/>
  <c r="AO34" i="3" s="1"/>
  <c r="AG34" i="3"/>
  <c r="AF34" i="3" s="1"/>
  <c r="AC34" i="3"/>
  <c r="AB34" i="3"/>
  <c r="U34" i="3"/>
  <c r="T34" i="3" s="1"/>
  <c r="R34" i="3"/>
  <c r="N34" i="3"/>
  <c r="M34" i="3" s="1"/>
  <c r="I34" i="3"/>
  <c r="H34" i="3"/>
  <c r="E34" i="3"/>
  <c r="D34" i="3" s="1"/>
  <c r="DC58" i="3"/>
  <c r="DB58" i="3"/>
  <c r="CY58" i="3"/>
  <c r="CX58" i="3" s="1"/>
  <c r="CU58" i="3"/>
  <c r="CT58" i="3" s="1"/>
  <c r="CQ58" i="3"/>
  <c r="CP58" i="3"/>
  <c r="CM58" i="3"/>
  <c r="CJ58" i="3"/>
  <c r="CH58" i="3"/>
  <c r="CF58" i="3"/>
  <c r="CC58" i="3"/>
  <c r="CA58" i="3"/>
  <c r="BS58" i="3"/>
  <c r="BR58" i="3"/>
  <c r="BI58" i="3"/>
  <c r="BH58" i="3" s="1"/>
  <c r="BC58" i="3"/>
  <c r="BB58" i="3" s="1"/>
  <c r="AY58" i="3"/>
  <c r="AV58" i="3"/>
  <c r="AU58" i="3" s="1"/>
  <c r="AL58" i="3"/>
  <c r="AP58" i="3" s="1"/>
  <c r="AO58" i="3" s="1"/>
  <c r="AG58" i="3"/>
  <c r="AF58" i="3" s="1"/>
  <c r="AC58" i="3"/>
  <c r="AB58" i="3"/>
  <c r="U58" i="3"/>
  <c r="T58" i="3" s="1"/>
  <c r="R58" i="3"/>
  <c r="N58" i="3"/>
  <c r="M58" i="3" s="1"/>
  <c r="I58" i="3"/>
  <c r="H58" i="3"/>
  <c r="E58" i="3"/>
  <c r="D58" i="3" s="1"/>
  <c r="DC41" i="3"/>
  <c r="DB41" i="3"/>
  <c r="CY41" i="3"/>
  <c r="CU41" i="3"/>
  <c r="CT41" i="3" s="1"/>
  <c r="CQ41" i="3"/>
  <c r="CP41" i="3"/>
  <c r="CM41" i="3"/>
  <c r="CJ41" i="3"/>
  <c r="CH41" i="3"/>
  <c r="CF41" i="3"/>
  <c r="CC41" i="3"/>
  <c r="CA41" i="3"/>
  <c r="BX41" i="3"/>
  <c r="BW41" i="3"/>
  <c r="BS41" i="3"/>
  <c r="BR41" i="3"/>
  <c r="BI41" i="3"/>
  <c r="BH41" i="3" s="1"/>
  <c r="BC41" i="3"/>
  <c r="AY41" i="3"/>
  <c r="AV41" i="3"/>
  <c r="AU41" i="3" s="1"/>
  <c r="AL41" i="3"/>
  <c r="AP41" i="3" s="1"/>
  <c r="AG41" i="3"/>
  <c r="AF41" i="3" s="1"/>
  <c r="AC41" i="3"/>
  <c r="AB41" i="3"/>
  <c r="U41" i="3"/>
  <c r="T41" i="3"/>
  <c r="S41" i="3"/>
  <c r="R41" i="3"/>
  <c r="N41" i="3"/>
  <c r="M41" i="3" s="1"/>
  <c r="I41" i="3"/>
  <c r="H41" i="3"/>
  <c r="E41" i="3"/>
  <c r="D41" i="3" s="1"/>
  <c r="P22" i="3" l="1"/>
  <c r="D68" i="3"/>
  <c r="M31" i="3"/>
  <c r="L31" i="3"/>
  <c r="H68" i="3"/>
  <c r="AF68" i="3"/>
  <c r="BW68" i="3"/>
  <c r="CM68" i="3"/>
  <c r="CP68" i="3"/>
  <c r="AU68" i="3"/>
  <c r="CT68" i="3"/>
  <c r="AY68" i="3"/>
  <c r="T68" i="3"/>
  <c r="CF68" i="3"/>
  <c r="CC68" i="3"/>
  <c r="BH68" i="3"/>
  <c r="CH68" i="3"/>
  <c r="AB68" i="3"/>
  <c r="BR68" i="3"/>
  <c r="DB68" i="3"/>
  <c r="M28" i="3"/>
  <c r="AS28" i="3"/>
  <c r="AO28" i="3"/>
  <c r="P37" i="3"/>
  <c r="M38" i="3"/>
  <c r="M44" i="3"/>
  <c r="AS56" i="3"/>
  <c r="AO56" i="3"/>
  <c r="Q37" i="3"/>
  <c r="AS47" i="3"/>
  <c r="AO47" i="3"/>
  <c r="AN47" i="3" s="1"/>
  <c r="AS45" i="3"/>
  <c r="AO45" i="3"/>
  <c r="AN45" i="3" s="1"/>
  <c r="AS33" i="3"/>
  <c r="AO33" i="3"/>
  <c r="AS54" i="3"/>
  <c r="AO54" i="3"/>
  <c r="AS35" i="3"/>
  <c r="AO35" i="3"/>
  <c r="AN35" i="3" s="1"/>
  <c r="AS36" i="3"/>
  <c r="AO36" i="3"/>
  <c r="AN36" i="3" s="1"/>
  <c r="AS55" i="3"/>
  <c r="AO55" i="3"/>
  <c r="AN55" i="3" s="1"/>
  <c r="AS41" i="3"/>
  <c r="AO41" i="3"/>
  <c r="AN41" i="3" s="1"/>
  <c r="AS63" i="3"/>
  <c r="AO63" i="3"/>
  <c r="AN63" i="3" s="1"/>
  <c r="AS66" i="3"/>
  <c r="AO66" i="3"/>
  <c r="AN66" i="3" s="1"/>
  <c r="Q35" i="3"/>
  <c r="Q22" i="3"/>
  <c r="L35" i="3"/>
  <c r="CQ68" i="3"/>
  <c r="AK25" i="3"/>
  <c r="AJ25" i="3" s="1"/>
  <c r="AK40" i="3"/>
  <c r="AJ40" i="3" s="1"/>
  <c r="DF40" i="3" s="1"/>
  <c r="Q28" i="3"/>
  <c r="P13" i="3"/>
  <c r="BC68" i="3"/>
  <c r="AK42" i="3"/>
  <c r="AJ42" i="3" s="1"/>
  <c r="P33" i="3"/>
  <c r="Q53" i="3"/>
  <c r="L9" i="3"/>
  <c r="L27" i="3"/>
  <c r="Q20" i="3"/>
  <c r="Q19" i="3"/>
  <c r="Q10" i="3"/>
  <c r="M15" i="3"/>
  <c r="P15" i="3"/>
  <c r="R68" i="3"/>
  <c r="AM68" i="3"/>
  <c r="AK14" i="3"/>
  <c r="AJ14" i="3" s="1"/>
  <c r="BO19" i="3"/>
  <c r="BN19" i="3" s="1"/>
  <c r="P12" i="3"/>
  <c r="AK45" i="3"/>
  <c r="AJ45" i="3" s="1"/>
  <c r="Q11" i="3"/>
  <c r="U68" i="3"/>
  <c r="BB41" i="3"/>
  <c r="BB68" i="3" s="1"/>
  <c r="AK56" i="3"/>
  <c r="AJ56" i="3" s="1"/>
  <c r="P27" i="3"/>
  <c r="L51" i="3"/>
  <c r="AK13" i="3"/>
  <c r="AJ13" i="3" s="1"/>
  <c r="P9" i="3"/>
  <c r="AK47" i="3"/>
  <c r="AJ47" i="3" s="1"/>
  <c r="DF47" i="3" s="1"/>
  <c r="P38" i="3"/>
  <c r="BO32" i="3"/>
  <c r="BN32" i="3" s="1"/>
  <c r="BO51" i="3"/>
  <c r="BN51" i="3" s="1"/>
  <c r="CY68" i="3"/>
  <c r="Q12" i="3"/>
  <c r="P51" i="3"/>
  <c r="M10" i="3"/>
  <c r="M29" i="3"/>
  <c r="AK21" i="3"/>
  <c r="AJ21" i="3" s="1"/>
  <c r="P16" i="3"/>
  <c r="Q33" i="3"/>
  <c r="P52" i="3"/>
  <c r="I68" i="3"/>
  <c r="M60" i="3"/>
  <c r="BO18" i="3"/>
  <c r="BN18" i="3" s="1"/>
  <c r="P10" i="3"/>
  <c r="BO53" i="3"/>
  <c r="BN53" i="3" s="1"/>
  <c r="P60" i="3"/>
  <c r="Q18" i="3"/>
  <c r="P19" i="3"/>
  <c r="AK66" i="3"/>
  <c r="AJ66" i="3" s="1"/>
  <c r="AP62" i="3"/>
  <c r="AS62" i="3" s="1"/>
  <c r="P53" i="3"/>
  <c r="Q27" i="3"/>
  <c r="Q14" i="3"/>
  <c r="AP14" i="3"/>
  <c r="M12" i="3"/>
  <c r="P66" i="3"/>
  <c r="Q17" i="3"/>
  <c r="BO52" i="3"/>
  <c r="BN52" i="3" s="1"/>
  <c r="M19" i="3"/>
  <c r="AK26" i="3"/>
  <c r="AJ26" i="3" s="1"/>
  <c r="Q9" i="3"/>
  <c r="M30" i="3"/>
  <c r="Q41" i="3"/>
  <c r="L18" i="3"/>
  <c r="AP32" i="3"/>
  <c r="Q13" i="3"/>
  <c r="AK63" i="3"/>
  <c r="AJ63" i="3" s="1"/>
  <c r="DF63" i="3" s="1"/>
  <c r="AK43" i="3"/>
  <c r="AJ43" i="3" s="1"/>
  <c r="P21" i="3"/>
  <c r="Q30" i="3"/>
  <c r="M49" i="3"/>
  <c r="BO14" i="3"/>
  <c r="BN14" i="3" s="1"/>
  <c r="AK59" i="3"/>
  <c r="AJ59" i="3" s="1"/>
  <c r="DF59" i="3" s="1"/>
  <c r="Q56" i="3"/>
  <c r="AK58" i="3"/>
  <c r="AJ58" i="3" s="1"/>
  <c r="AK24" i="3"/>
  <c r="AJ24" i="3" s="1"/>
  <c r="L41" i="3"/>
  <c r="Q61" i="3"/>
  <c r="Q49" i="3"/>
  <c r="Q34" i="3"/>
  <c r="AK23" i="3"/>
  <c r="AJ23" i="3" s="1"/>
  <c r="Q51" i="3"/>
  <c r="Q29" i="3"/>
  <c r="AK53" i="3"/>
  <c r="AJ53" i="3" s="1"/>
  <c r="AS34" i="3"/>
  <c r="AN34" i="3"/>
  <c r="AS24" i="3"/>
  <c r="AN24" i="3"/>
  <c r="AS60" i="3"/>
  <c r="AN60" i="3"/>
  <c r="AS12" i="3"/>
  <c r="AN12" i="3"/>
  <c r="AN29" i="3"/>
  <c r="AS29" i="3"/>
  <c r="AS20" i="3"/>
  <c r="AN20" i="3"/>
  <c r="AS26" i="3"/>
  <c r="AN26" i="3"/>
  <c r="BO34" i="3"/>
  <c r="BN34" i="3" s="1"/>
  <c r="CU68" i="3"/>
  <c r="P34" i="3"/>
  <c r="M20" i="3"/>
  <c r="Q25" i="3"/>
  <c r="BO12" i="3"/>
  <c r="BN12" i="3" s="1"/>
  <c r="AK10" i="3"/>
  <c r="AJ10" i="3" s="1"/>
  <c r="P29" i="3"/>
  <c r="Q21" i="3"/>
  <c r="AP22" i="3"/>
  <c r="AP40" i="3"/>
  <c r="AS40" i="3" s="1"/>
  <c r="AK62" i="3"/>
  <c r="AJ62" i="3" s="1"/>
  <c r="DF62" i="3" s="1"/>
  <c r="AP53" i="3"/>
  <c r="AO53" i="3" s="1"/>
  <c r="P49" i="3"/>
  <c r="E68" i="3"/>
  <c r="BO25" i="3"/>
  <c r="BN25" i="3" s="1"/>
  <c r="M45" i="3"/>
  <c r="P56" i="3"/>
  <c r="DF56" i="3" s="1"/>
  <c r="AN54" i="3"/>
  <c r="AK50" i="3"/>
  <c r="AJ50" i="3" s="1"/>
  <c r="M17" i="3"/>
  <c r="AP25" i="3"/>
  <c r="AO25" i="3" s="1"/>
  <c r="Q26" i="3"/>
  <c r="Q24" i="3"/>
  <c r="BO36" i="3"/>
  <c r="BN36" i="3" s="1"/>
  <c r="BO20" i="3"/>
  <c r="BN20" i="3" s="1"/>
  <c r="BS68" i="3"/>
  <c r="Q58" i="3"/>
  <c r="BO58" i="3"/>
  <c r="BN58" i="3" s="1"/>
  <c r="P20" i="3"/>
  <c r="Q60" i="3"/>
  <c r="BO60" i="3"/>
  <c r="BN60" i="3" s="1"/>
  <c r="Q36" i="3"/>
  <c r="Q43" i="3"/>
  <c r="BO45" i="3"/>
  <c r="BN45" i="3" s="1"/>
  <c r="AK31" i="3"/>
  <c r="AJ31" i="3" s="1"/>
  <c r="BO31" i="3"/>
  <c r="BN31" i="3" s="1"/>
  <c r="AK16" i="3"/>
  <c r="AJ16" i="3" s="1"/>
  <c r="AK35" i="3"/>
  <c r="AJ35" i="3" s="1"/>
  <c r="AK46" i="3"/>
  <c r="AJ46" i="3" s="1"/>
  <c r="DF46" i="3" s="1"/>
  <c r="Q44" i="3"/>
  <c r="AP39" i="3"/>
  <c r="AK33" i="3"/>
  <c r="AJ33" i="3" s="1"/>
  <c r="BO26" i="3"/>
  <c r="BN26" i="3" s="1"/>
  <c r="BO24" i="3"/>
  <c r="BN24" i="3" s="1"/>
  <c r="AP10" i="3"/>
  <c r="AO10" i="3" s="1"/>
  <c r="L13" i="3"/>
  <c r="AP43" i="3"/>
  <c r="AP50" i="3"/>
  <c r="AP64" i="3"/>
  <c r="AS64" i="3" s="1"/>
  <c r="Q32" i="3"/>
  <c r="P28" i="3"/>
  <c r="DF28" i="3" s="1"/>
  <c r="AK28" i="3"/>
  <c r="AJ28" i="3" s="1"/>
  <c r="L34" i="3"/>
  <c r="P18" i="3"/>
  <c r="Q42" i="3"/>
  <c r="BO42" i="3"/>
  <c r="BN42" i="3" s="1"/>
  <c r="Q23" i="3"/>
  <c r="BO23" i="3"/>
  <c r="BN23" i="3" s="1"/>
  <c r="BO9" i="3"/>
  <c r="BN9" i="3" s="1"/>
  <c r="P31" i="3"/>
  <c r="Q16" i="3"/>
  <c r="BO28" i="3"/>
  <c r="BN28" i="3" s="1"/>
  <c r="AK11" i="3"/>
  <c r="AJ11" i="3" s="1"/>
  <c r="Q38" i="3"/>
  <c r="BO11" i="3"/>
  <c r="BN11" i="3" s="1"/>
  <c r="AK37" i="3"/>
  <c r="AJ37" i="3" s="1"/>
  <c r="Q52" i="3"/>
  <c r="AS11" i="3"/>
  <c r="AN11" i="3"/>
  <c r="AS19" i="3"/>
  <c r="AN19" i="3"/>
  <c r="AN51" i="3"/>
  <c r="AS51" i="3"/>
  <c r="AN18" i="3"/>
  <c r="AS18" i="3"/>
  <c r="AS58" i="3"/>
  <c r="AN58" i="3"/>
  <c r="AS42" i="3"/>
  <c r="AN42" i="3"/>
  <c r="AS23" i="3"/>
  <c r="AN23" i="3"/>
  <c r="AC68" i="3"/>
  <c r="DC68" i="3"/>
  <c r="L58" i="3"/>
  <c r="P41" i="3"/>
  <c r="CA68" i="3"/>
  <c r="M11" i="3"/>
  <c r="M42" i="3"/>
  <c r="M23" i="3"/>
  <c r="AP13" i="3"/>
  <c r="AO13" i="3" s="1"/>
  <c r="M36" i="3"/>
  <c r="M43" i="3"/>
  <c r="Q15" i="3"/>
  <c r="L66" i="3"/>
  <c r="BO66" i="3"/>
  <c r="BN66" i="3" s="1"/>
  <c r="AN37" i="3"/>
  <c r="AS37" i="3"/>
  <c r="BO15" i="3"/>
  <c r="BN15" i="3" s="1"/>
  <c r="AK15" i="3"/>
  <c r="AJ15" i="3" s="1"/>
  <c r="AP15" i="3"/>
  <c r="AO15" i="3" s="1"/>
  <c r="P58" i="3"/>
  <c r="P11" i="3"/>
  <c r="P42" i="3"/>
  <c r="DF42" i="3" s="1"/>
  <c r="P23" i="3"/>
  <c r="DF23" i="3" s="1"/>
  <c r="P36" i="3"/>
  <c r="DF36" i="3" s="1"/>
  <c r="P43" i="3"/>
  <c r="BO43" i="3"/>
  <c r="BN43" i="3" s="1"/>
  <c r="AG68" i="3"/>
  <c r="AV68" i="3"/>
  <c r="L14" i="3"/>
  <c r="AK20" i="3"/>
  <c r="AJ20" i="3" s="1"/>
  <c r="L25" i="3"/>
  <c r="AK18" i="3"/>
  <c r="AJ18" i="3" s="1"/>
  <c r="L26" i="3"/>
  <c r="AK12" i="3"/>
  <c r="AJ12" i="3" s="1"/>
  <c r="L24" i="3"/>
  <c r="DF24" i="3" s="1"/>
  <c r="BO13" i="3"/>
  <c r="BN13" i="3" s="1"/>
  <c r="S68" i="3"/>
  <c r="AK41" i="3"/>
  <c r="AL68" i="3"/>
  <c r="CX41" i="3"/>
  <c r="CX68" i="3" s="1"/>
  <c r="AK36" i="3"/>
  <c r="AJ36" i="3" s="1"/>
  <c r="Q66" i="3"/>
  <c r="P45" i="3"/>
  <c r="DF45" i="3" s="1"/>
  <c r="Q45" i="3"/>
  <c r="AN31" i="3"/>
  <c r="AS31" i="3"/>
  <c r="AN16" i="3"/>
  <c r="AS16" i="3"/>
  <c r="P14" i="3"/>
  <c r="P25" i="3"/>
  <c r="P26" i="3"/>
  <c r="P24" i="3"/>
  <c r="BO29" i="3"/>
  <c r="BN29" i="3" s="1"/>
  <c r="AK29" i="3"/>
  <c r="AJ29" i="3" s="1"/>
  <c r="N68" i="3"/>
  <c r="BX68" i="3"/>
  <c r="AK34" i="3"/>
  <c r="AJ34" i="3" s="1"/>
  <c r="AK60" i="3"/>
  <c r="AJ60" i="3" s="1"/>
  <c r="AK19" i="3"/>
  <c r="AJ19" i="3" s="1"/>
  <c r="AK51" i="3"/>
  <c r="AJ51" i="3" s="1"/>
  <c r="AN21" i="3"/>
  <c r="AS21" i="3"/>
  <c r="Q31" i="3"/>
  <c r="AK54" i="3"/>
  <c r="AJ54" i="3" s="1"/>
  <c r="DF54" i="3" s="1"/>
  <c r="AS30" i="3"/>
  <c r="AN30" i="3"/>
  <c r="AP9" i="3"/>
  <c r="AO9" i="3" s="1"/>
  <c r="AP67" i="3"/>
  <c r="AO67" i="3" s="1"/>
  <c r="AK55" i="3"/>
  <c r="AJ55" i="3" s="1"/>
  <c r="DF55" i="3" s="1"/>
  <c r="AP38" i="3"/>
  <c r="AO38" i="3" s="1"/>
  <c r="AK38" i="3"/>
  <c r="AJ38" i="3" s="1"/>
  <c r="AP65" i="3"/>
  <c r="AS65" i="3" s="1"/>
  <c r="AK65" i="3"/>
  <c r="AJ65" i="3" s="1"/>
  <c r="DF65" i="3" s="1"/>
  <c r="AK9" i="3"/>
  <c r="AJ9" i="3" s="1"/>
  <c r="AK67" i="3"/>
  <c r="AJ67" i="3" s="1"/>
  <c r="AP44" i="3"/>
  <c r="AO44" i="3" s="1"/>
  <c r="AK44" i="3"/>
  <c r="AJ44" i="3" s="1"/>
  <c r="AS27" i="3"/>
  <c r="AN27" i="3"/>
  <c r="AP57" i="3"/>
  <c r="AK57" i="3"/>
  <c r="AJ57" i="3" s="1"/>
  <c r="AS61" i="3"/>
  <c r="AN61" i="3"/>
  <c r="AN49" i="3"/>
  <c r="AS49" i="3"/>
  <c r="AK39" i="3"/>
  <c r="AJ39" i="3" s="1"/>
  <c r="DF39" i="3" s="1"/>
  <c r="AK30" i="3"/>
  <c r="AJ30" i="3" s="1"/>
  <c r="M33" i="3"/>
  <c r="M53" i="3"/>
  <c r="BO27" i="3"/>
  <c r="BN27" i="3" s="1"/>
  <c r="AK61" i="3"/>
  <c r="AJ61" i="3" s="1"/>
  <c r="DF61" i="3" s="1"/>
  <c r="L52" i="3"/>
  <c r="AK27" i="3"/>
  <c r="AJ27" i="3" s="1"/>
  <c r="P32" i="3"/>
  <c r="AK49" i="3"/>
  <c r="AJ49" i="3" s="1"/>
  <c r="BO49" i="3"/>
  <c r="BN49" i="3" s="1"/>
  <c r="P17" i="3"/>
  <c r="AP17" i="3"/>
  <c r="AO17" i="3" s="1"/>
  <c r="AP48" i="3"/>
  <c r="AO48" i="3" s="1"/>
  <c r="AP52" i="3"/>
  <c r="AO52" i="3" s="1"/>
  <c r="AK32" i="3"/>
  <c r="AJ32" i="3" s="1"/>
  <c r="P44" i="3"/>
  <c r="P30" i="3"/>
  <c r="DF30" i="3" s="1"/>
  <c r="AK22" i="3"/>
  <c r="AJ22" i="3" s="1"/>
  <c r="AK64" i="3"/>
  <c r="AJ64" i="3" s="1"/>
  <c r="L32" i="3"/>
  <c r="AK17" i="3"/>
  <c r="AJ17" i="3" s="1"/>
  <c r="AK48" i="3"/>
  <c r="AJ48" i="3" s="1"/>
  <c r="AK52" i="3"/>
  <c r="AJ52" i="3" s="1"/>
  <c r="DF29" i="3" l="1"/>
  <c r="DF60" i="3"/>
  <c r="DF16" i="3"/>
  <c r="DF26" i="3"/>
  <c r="DF11" i="3"/>
  <c r="DF66" i="3"/>
  <c r="DF21" i="3"/>
  <c r="DF51" i="3"/>
  <c r="DF33" i="3"/>
  <c r="DF35" i="3"/>
  <c r="DF37" i="3"/>
  <c r="DF31" i="3"/>
  <c r="DF34" i="3"/>
  <c r="DF20" i="3"/>
  <c r="DF49" i="3"/>
  <c r="DF18" i="3"/>
  <c r="DF19" i="3"/>
  <c r="DF27" i="3"/>
  <c r="DF58" i="3"/>
  <c r="DF12" i="3"/>
  <c r="P68" i="3"/>
  <c r="L68" i="3"/>
  <c r="AS39" i="3"/>
  <c r="AO39" i="3"/>
  <c r="AS14" i="3"/>
  <c r="AO14" i="3"/>
  <c r="AN14" i="3" s="1"/>
  <c r="DF14" i="3" s="1"/>
  <c r="AS57" i="3"/>
  <c r="AO57" i="3"/>
  <c r="AN57" i="3" s="1"/>
  <c r="DF57" i="3" s="1"/>
  <c r="M68" i="3"/>
  <c r="AS50" i="3"/>
  <c r="AO50" i="3"/>
  <c r="AN50" i="3" s="1"/>
  <c r="DF50" i="3" s="1"/>
  <c r="AO32" i="3"/>
  <c r="AN32" i="3" s="1"/>
  <c r="DF32" i="3" s="1"/>
  <c r="AS43" i="3"/>
  <c r="AO43" i="3"/>
  <c r="AN43" i="3" s="1"/>
  <c r="DF43" i="3" s="1"/>
  <c r="AN64" i="3"/>
  <c r="DF64" i="3" s="1"/>
  <c r="AS32" i="3"/>
  <c r="AS22" i="3"/>
  <c r="AN22" i="3"/>
  <c r="DF22" i="3" s="1"/>
  <c r="AN53" i="3"/>
  <c r="DF53" i="3" s="1"/>
  <c r="AS53" i="3"/>
  <c r="AS10" i="3"/>
  <c r="AN10" i="3"/>
  <c r="DF10" i="3" s="1"/>
  <c r="Q68" i="3"/>
  <c r="AS25" i="3"/>
  <c r="AN25" i="3"/>
  <c r="DF25" i="3" s="1"/>
  <c r="AS52" i="3"/>
  <c r="AN52" i="3"/>
  <c r="DF52" i="3" s="1"/>
  <c r="AK68" i="3"/>
  <c r="AJ41" i="3"/>
  <c r="AJ68" i="3" s="1"/>
  <c r="AS48" i="3"/>
  <c r="AN48" i="3"/>
  <c r="DF48" i="3" s="1"/>
  <c r="AS17" i="3"/>
  <c r="AN17" i="3"/>
  <c r="DF17" i="3" s="1"/>
  <c r="AS38" i="3"/>
  <c r="AN38" i="3"/>
  <c r="DF38" i="3" s="1"/>
  <c r="AN13" i="3"/>
  <c r="DF13" i="3" s="1"/>
  <c r="AS13" i="3"/>
  <c r="AN9" i="3"/>
  <c r="DF9" i="3" s="1"/>
  <c r="AS9" i="3"/>
  <c r="DG40" i="3"/>
  <c r="AS44" i="3"/>
  <c r="AN44" i="3"/>
  <c r="DF44" i="3" s="1"/>
  <c r="AS67" i="3"/>
  <c r="AN67" i="3"/>
  <c r="DF67" i="3" s="1"/>
  <c r="BQ68" i="3"/>
  <c r="BO41" i="3"/>
  <c r="AS15" i="3"/>
  <c r="AN15" i="3"/>
  <c r="DF15" i="3" s="1"/>
  <c r="AP68" i="3"/>
  <c r="DG24" i="3" l="1"/>
  <c r="DG26" i="3"/>
  <c r="DG27" i="3"/>
  <c r="DG43" i="3"/>
  <c r="DG14" i="3"/>
  <c r="DG19" i="3"/>
  <c r="DG18" i="3"/>
  <c r="DG54" i="3"/>
  <c r="DG21" i="3"/>
  <c r="DG64" i="3"/>
  <c r="DG22" i="3"/>
  <c r="DG12" i="3"/>
  <c r="DG58" i="3"/>
  <c r="DG60" i="3"/>
  <c r="DG65" i="3"/>
  <c r="DG47" i="3"/>
  <c r="DG32" i="3"/>
  <c r="DG37" i="3"/>
  <c r="DG31" i="3"/>
  <c r="DG42" i="3"/>
  <c r="DG10" i="3"/>
  <c r="DG51" i="3"/>
  <c r="DG66" i="3"/>
  <c r="DG35" i="3"/>
  <c r="DG11" i="3"/>
  <c r="DG63" i="3"/>
  <c r="DG50" i="3"/>
  <c r="DG49" i="3"/>
  <c r="DG34" i="3"/>
  <c r="DG29" i="3"/>
  <c r="DG45" i="3"/>
  <c r="DG28" i="3"/>
  <c r="DG55" i="3"/>
  <c r="DG39" i="3"/>
  <c r="DG61" i="3"/>
  <c r="DG16" i="3"/>
  <c r="DG23" i="3"/>
  <c r="DG57" i="3"/>
  <c r="DG30" i="3"/>
  <c r="DG53" i="3"/>
  <c r="DG36" i="3"/>
  <c r="DG20" i="3"/>
  <c r="DG56" i="3"/>
  <c r="DG46" i="3"/>
  <c r="DG62" i="3"/>
  <c r="DG25" i="3"/>
  <c r="DG59" i="3"/>
  <c r="DG33" i="3"/>
  <c r="AN68" i="3"/>
  <c r="AS68" i="3"/>
  <c r="DG67" i="3"/>
  <c r="DG44" i="3"/>
  <c r="DG9" i="3"/>
  <c r="DG15" i="3"/>
  <c r="BO68" i="3"/>
  <c r="BN41" i="3"/>
  <c r="DF41" i="3" s="1"/>
  <c r="DG38" i="3"/>
  <c r="AO68" i="3"/>
  <c r="DG52" i="3"/>
  <c r="DG48" i="3"/>
  <c r="DG17" i="3"/>
  <c r="DG13" i="3"/>
  <c r="BN68" i="3" l="1"/>
  <c r="DH12" i="3" l="1"/>
  <c r="DH9" i="3"/>
  <c r="DH37" i="3"/>
  <c r="DH49" i="3"/>
  <c r="DH60" i="3"/>
  <c r="DH41" i="3"/>
  <c r="DH48" i="3"/>
  <c r="DH18" i="3"/>
  <c r="DH50" i="3"/>
  <c r="DH13" i="3"/>
  <c r="DH55" i="3"/>
  <c r="DH39" i="3"/>
  <c r="DH42" i="3"/>
  <c r="DH46" i="3"/>
  <c r="DH57" i="3"/>
  <c r="DH27" i="3"/>
  <c r="DH31" i="3"/>
  <c r="DH59" i="3"/>
  <c r="DH62" i="3"/>
  <c r="DH32" i="3"/>
  <c r="DH64" i="3"/>
  <c r="DH47" i="3"/>
  <c r="DH11" i="3"/>
  <c r="DH28" i="3"/>
  <c r="DH30" i="3"/>
  <c r="DH45" i="3"/>
  <c r="DH10" i="3"/>
  <c r="DH15" i="3"/>
  <c r="DH66" i="3"/>
  <c r="DH24" i="3"/>
  <c r="DH25" i="3"/>
  <c r="DH21" i="3"/>
  <c r="DH56" i="3"/>
  <c r="DH33" i="3"/>
  <c r="DH44" i="3"/>
  <c r="DH29" i="3"/>
  <c r="DH40" i="3"/>
  <c r="DH17" i="3"/>
  <c r="DH58" i="3"/>
  <c r="DH65" i="3"/>
  <c r="DH22" i="3"/>
  <c r="DH20" i="3"/>
  <c r="DH34" i="3"/>
  <c r="DH61" i="3"/>
  <c r="DH52" i="3"/>
  <c r="DH14" i="3"/>
  <c r="DH23" i="3"/>
  <c r="DH19" i="3"/>
  <c r="DH16" i="3"/>
  <c r="DH26" i="3"/>
  <c r="DH51" i="3"/>
  <c r="DH38" i="3"/>
  <c r="DH67" i="3"/>
  <c r="DH54" i="3"/>
  <c r="DH35" i="3"/>
  <c r="DH53" i="3"/>
  <c r="DH43" i="3"/>
  <c r="DH36" i="3"/>
  <c r="DH63" i="3"/>
  <c r="DG41" i="3"/>
</calcChain>
</file>

<file path=xl/comments1.xml><?xml version="1.0" encoding="utf-8"?>
<comments xmlns="http://schemas.openxmlformats.org/spreadsheetml/2006/main">
  <authors>
    <author>Елена Владимировна Бойцова</author>
  </authors>
  <commentList>
    <comment ref="BH2" authorId="0">
      <text>
        <r>
          <rPr>
            <b/>
            <sz val="9"/>
            <color indexed="81"/>
            <rFont val="Tahoma"/>
            <family val="2"/>
            <charset val="204"/>
          </rPr>
          <t>Елена Владимировна Бойцова:</t>
        </r>
        <r>
          <rPr>
            <sz val="9"/>
            <color indexed="81"/>
            <rFont val="Tahoma"/>
            <family val="2"/>
            <charset val="204"/>
          </rPr>
          <t xml:space="preserve">
Проверить О.Л.</t>
        </r>
      </text>
    </comment>
  </commentList>
</comments>
</file>

<file path=xl/sharedStrings.xml><?xml version="1.0" encoding="utf-8"?>
<sst xmlns="http://schemas.openxmlformats.org/spreadsheetml/2006/main" count="449" uniqueCount="215">
  <si>
    <t>Тип учреждения</t>
  </si>
  <si>
    <t>Наименование ОУ</t>
  </si>
  <si>
    <t xml:space="preserve">Показатели качества планирования </t>
  </si>
  <si>
    <t>Показатели финансовой устойчивости</t>
  </si>
  <si>
    <t>Стратегические показатели</t>
  </si>
  <si>
    <t>Показатели, оценивающие соблюдение установленных правил и регламентов (далее - СУПП)</t>
  </si>
  <si>
    <t>Показатели, оценивающие качество исполнения бюджета и финансовую дисциплину (ИБФД)</t>
  </si>
  <si>
    <t>Отношение фактических доходов от приносящей доход деятельности к запланированным в последней версии плана финансово-хозяйственной деятельности (далее - ПФХД) доходам от приносящей доход деятельности</t>
  </si>
  <si>
    <t>Отношение кассовых расходов от приносящей доход деятельности к запланированным в последней версии ПФХД расходам от приносящей доход деятельности</t>
  </si>
  <si>
    <t>Отношение кассовых доходов от приносящей доход деятельности к первоначально запланированным доходам от приносящей доход деятельности</t>
  </si>
  <si>
    <t>Отношение кассовых расходов от приносящей доход деятельности к первоначально запланированным расходам от приносящей доход деятельности</t>
  </si>
  <si>
    <t>Наличие необоснованных остатков субсидии на выполнение государственного задания</t>
  </si>
  <si>
    <t>Наличие остатков средств субсидии на иные цели</t>
  </si>
  <si>
    <t>Частота обновлений плана финансово-хозяйственной деятельности</t>
  </si>
  <si>
    <t>Доля поступлений от приносящей доход деятельности в объеме поступлений от приносящей доход деятельности и субсидии на выполнение государственного задания (Показатель автономии)</t>
  </si>
  <si>
    <t>Прирост доходов от приносящей доход деятельности по отношению к прошлому году</t>
  </si>
  <si>
    <t>Зависимость государственной организации от заемных источников финансирования (коэффициент долговой нагрузки)</t>
  </si>
  <si>
    <t>Наличие просроченной кредиторской задолженности</t>
  </si>
  <si>
    <t>Наличие дебиторской задолженности, не реальной к взысканию</t>
  </si>
  <si>
    <t>Процент недостач и(или) хищений государственной собственности, выявленных у государственной организации</t>
  </si>
  <si>
    <t>Соответствие средней заработной платы педагогических работников показателям плана мероприятий ("дорожной карты") "Изменения в отраслях социальной сферы, направленные на повышение эффективности образования и науки в Ленинградской области", утвержденного распоряжением Правительства Ленинградской области от 24.04.2013 N 179-р</t>
  </si>
  <si>
    <t>Доля выплат на фонд оплаты труда за счет средств по приносящей доход деятельности и субсидии на выполнение государственного задания в объеме выплат за счет средств по приносящей доход деятельности и субсидии на выполнение государственного задания</t>
  </si>
  <si>
    <t>Кадровый потенциал сотрудников финансового подразделения</t>
  </si>
  <si>
    <t>Доля своевременно предоставленных в отчетном году документов и материалов для составления проекта областного бюджета Ленинградской области на очередной финансовый год и плановый период</t>
  </si>
  <si>
    <t>Наличие в отчетном периоде случаев несвоевременного предоставления ежемесячной и годовой отчетностей об исполнении бюджета</t>
  </si>
  <si>
    <t>Доля форм годовой бюджетной отчетности, представленной в отчетном году без ошибок</t>
  </si>
  <si>
    <t>Наличие в отчетном периоде случаев нарушений бюджетного законодательства, выявленных в ходе проведения контрольных мероприятий</t>
  </si>
  <si>
    <t>Доля судебных решений, вступивших в отчетном году в законную силу, предусматривающих полное или частичное удовлетворение исковых требований о возмещении ущерба от незаконных действий (бездействия) образовательного учреждения (или его должностных лиц)</t>
  </si>
  <si>
    <t>Своевременность и полнота размещения сведений, публикуемых учреждением на официальном сайте в сети Интернет bus.gov.ru</t>
  </si>
  <si>
    <t>Количество административных штрафов, наложенных на должностных лиц за нарушение законодательства о контрактной системе в сфере закупок, в расчете на 100 млн руб. расходов на оплату товаров, работ и услуг</t>
  </si>
  <si>
    <t>Соотношение кассовых расходов и плановых объемов бюджетных ассигнований в отчетном году</t>
  </si>
  <si>
    <t>Отношение просроченной кредиторской задолженности к объему бюджетных расходов в отчетном году</t>
  </si>
  <si>
    <t>ПКП-1</t>
  </si>
  <si>
    <t>фактический объем плановых доходов на отчетную дату</t>
  </si>
  <si>
    <t>плановый объем собственных доходов на дату, предусмотренный в последней версии ПФХД</t>
  </si>
  <si>
    <t>ПКП-2</t>
  </si>
  <si>
    <t>фактический объем расходов от приносящей доход деятельности</t>
  </si>
  <si>
    <t>плановый объем расходов от приносящей доход деятельности, предусмотренный в последней версии ПФХД</t>
  </si>
  <si>
    <t>ПКП-3</t>
  </si>
  <si>
    <t>фактический объем собственных доходов</t>
  </si>
  <si>
    <t>плановый объем собственных доходов, предусмотренный в первоначальной версии ПФХД</t>
  </si>
  <si>
    <t>ПКП-4</t>
  </si>
  <si>
    <t>плановый объем расходов от приносящей доход деятельности, предусмотренный в первоначальной версии ПФХД</t>
  </si>
  <si>
    <t>ПКП-5</t>
  </si>
  <si>
    <t>остаток по субсидии на выполнение государственного задания</t>
  </si>
  <si>
    <t>объем принятых и неисполненных обязательств текущего (отчетного) финансового года</t>
  </si>
  <si>
    <t>объем принятых обязательств на финансовое обеспечение расходов, следующих за текущим (отчетным) финансовым годом</t>
  </si>
  <si>
    <t>резервы предстоящих расходов по субсидии на выполнение государственного задания</t>
  </si>
  <si>
    <t>расходы, предусматриваемые на обеспечение объявленных конкурсов, по которым не заключены контракты</t>
  </si>
  <si>
    <t>объем субсидии на выполнение государственного задания</t>
  </si>
  <si>
    <t>ПКП-6</t>
  </si>
  <si>
    <t>остаток средств по субсидии на иные цели</t>
  </si>
  <si>
    <t>объем субсидии на иные цели, начисленный в 4-м квартале отчетного года</t>
  </si>
  <si>
    <t>ПКП-7</t>
  </si>
  <si>
    <t>факт выделения учреждению дополнительных субсидий на выполнение государственного задания, субсидий на иные цели и/или бюджетных инвестиций, изменения нормативно-правовых актов в части формирования ПФХД и реорганизации учреждения</t>
  </si>
  <si>
    <t>факт изменения плана финансово-хозяйственной деятельности учреждения</t>
  </si>
  <si>
    <t>ПФУ-1</t>
  </si>
  <si>
    <t>объем доходов от приносящей доход деятельности</t>
  </si>
  <si>
    <t>доходы по субсидии на выполнение государственного задания на оказание государственных услуг</t>
  </si>
  <si>
    <t>ПФУ-2</t>
  </si>
  <si>
    <t>доходы от приносящей доход деятельности в отчетном периоде</t>
  </si>
  <si>
    <t>доходы от приносящей доход деятельности за аналогичный период предыдущего года</t>
  </si>
  <si>
    <t>ПФУ-3</t>
  </si>
  <si>
    <t>объем доходов от приносящей доход деятельности в отчетном периоде</t>
  </si>
  <si>
    <t>расчеты с кредиторами по долговым обязательствам</t>
  </si>
  <si>
    <t>ПФУ-4</t>
  </si>
  <si>
    <t>объем просроченной кредиторской задолженности без учета судебно-оспариваемой задолженности на отчетную дату</t>
  </si>
  <si>
    <t>общий объем кредиторской задолженности</t>
  </si>
  <si>
    <t>ПФУ-5</t>
  </si>
  <si>
    <t>объем не реальной к взысканию дебиторской задолженности на отчетную дату</t>
  </si>
  <si>
    <t>общий объем дебиторской задолженности</t>
  </si>
  <si>
    <t>ПФУ-6</t>
  </si>
  <si>
    <t>сумма недостач и хищений денежных средств и нефинансовых активов государственной организации, установленная по результатам проведения в отчетном году контрольных мероприятий внутреннего финансового аудита организаций, органами государственного внутреннего и внешнего финансового контроля (тыс. рублей)</t>
  </si>
  <si>
    <t>остаточная стоимость основных средств организации на конец отчетного года (тыс. рублей)</t>
  </si>
  <si>
    <t>остаточная стоимость нематериальных активов организации, на конец отчетного года (тыс. рублей)</t>
  </si>
  <si>
    <t>остаточная стоимость материальных запасов организации на конец отчетного года (тыс. рублей)</t>
  </si>
  <si>
    <t>СП-1</t>
  </si>
  <si>
    <t>фонд начисленной заработной платы педагогических работников образовательных организаций (без учета работающих по внешнему совместительству) за отчетный период;</t>
  </si>
  <si>
    <t>среднесписочная численность педагогических работников (без учета работающих по внешнему совместительству) за отчетный период;</t>
  </si>
  <si>
    <t>длительность отчетного периода, на который производится расчет показателя (в месяцах)</t>
  </si>
  <si>
    <t>показатель средней заработной платы педагогических работников показателям плана мероприятий ("дорожной карты") "Изменения в отраслях социальной сферы, направленные на повышение эффективности образования и науки в Ленинградской области", утвержденного распоряжением Правительства Ленинградской области от 24.04.2013 N 179-р</t>
  </si>
  <si>
    <t>СП-2</t>
  </si>
  <si>
    <t>объем расходов на оплату труда и начисления на выплаты по оплате труда за счет средств по приносящей доход деятельности и субсидии на выполнение государственного задания</t>
  </si>
  <si>
    <t>объем расходов за счет средств по приносящей доход деятельности и субсидии на выполнение государственного задания (за исключением затрат на содержание имущества и иных субсидий)</t>
  </si>
  <si>
    <t>СП-3</t>
  </si>
  <si>
    <t>количество сотрудников финансового подразделения организации, принявших участие в семинарах-совещаниях, за отчетный период</t>
  </si>
  <si>
    <t>количество сотрудников финансового подразделения, обладающих свидетельствами (сертификатами, удостоверениями) о прохождении повышения квалификации в области экономики и финансов в течение последних трех лет</t>
  </si>
  <si>
    <t>общее фактическое количество сотрудников финансового подразделения организации по состоянию на 1 января текущего года</t>
  </si>
  <si>
    <t>СУПП-1</t>
  </si>
  <si>
    <t>количество документов и материалов, установленных распоряжением комитета общего и профессионального образования Ленинградской области, представленных учреждением в комитет образования для составления проекта бюджета на очередной финансовый год и плановый период без нарушения установленных распоряжением сроков</t>
  </si>
  <si>
    <t>количество документов и материалов, установленных распоряжением комитета общего и профессионального образования Ленинградской области, которые должны были быть представлены учреждением в комитет общего и профессионального образования Ленинградской области для составления проекта бюджета на очередной финансовый год и плановый период</t>
  </si>
  <si>
    <t>СУПП-2</t>
  </si>
  <si>
    <t>случаи несвоевременного предоставления ежемесячной и годовой отчетности об исполнении бюджета</t>
  </si>
  <si>
    <t>СУПП-3</t>
  </si>
  <si>
    <t>количество форм годовой бюджетной отчетности, представленной учреждением в комитет общего и профессионального образования Ленинградской области, без ошибок</t>
  </si>
  <si>
    <t>общее количество форм годовой бюджетной отчетности, представленной учреждением в комитет общего и профессионального образования Ленинградской области</t>
  </si>
  <si>
    <t>СУПП-4</t>
  </si>
  <si>
    <t>количество нарушений бюджетного законодательства, выявленных в ходе проведения контрольных мероприятий</t>
  </si>
  <si>
    <t>СУПП-5</t>
  </si>
  <si>
    <t>количество судебных решений, вступивших в отчетном году в законную силу, предусматривающих полное или частичное удовлетворение исковых требований о возмещении ущерба от незаконных действий (бездействия) образовательного учреждения (или его должностных лиц)</t>
  </si>
  <si>
    <t>СУПП-7</t>
  </si>
  <si>
    <t>количество позиций, которые должны быть опубликованы на официальном сайте в сети Интернет www.bus.gov.ru своевременно и в полном объеме, в том числе: - о государственном задании на оказание государственных услуг (выполнение работ) и его исполнении; - о плане финансово-хозяйственной деятельности; - об операциях с целевыми средствами из бюджета; - о результатах деятельности и об использовании имущества; - сведения о проведенных в отношении учреждения контрольных мероприятиях и их результатах; - информация о годовой бухгалтерской отчетности учреждения</t>
  </si>
  <si>
    <t>общее количество позиций, которые должны быть опубликованы, = 6</t>
  </si>
  <si>
    <t>СУПП-8</t>
  </si>
  <si>
    <t>количество административных штрафов, наложенных на должностных лиц организаций, в соответствии со статьей 7.29.3 КоАП РФ (единиц);</t>
  </si>
  <si>
    <t>объем расходов организаций на оплату товаров, работ и услуг в отчетном году (млн рублей)</t>
  </si>
  <si>
    <t>ИБФД-1</t>
  </si>
  <si>
    <t>кассовые расходы образовательного учреждения в отчетном году (без учета безвозмездных поступлений), тыс. руб.</t>
  </si>
  <si>
    <t>уточненный плановый объем бюджетных ассигнований государственной организации, тыс. руб.</t>
  </si>
  <si>
    <t>ИБФД-2</t>
  </si>
  <si>
    <t>объем просроченной кредиторской задолженности без учета судебно-оспариваемой задолженности по состоянию на конец отчетного года, тыс. руб.</t>
  </si>
  <si>
    <t>объем бюджетных расходов в отчетном году, тыс. руб.</t>
  </si>
  <si>
    <t>Источник данных</t>
  </si>
  <si>
    <t>Форма 0503737 "Отчет об исполнении учреждением плана его финансово-хозяйственной деятельности"</t>
  </si>
  <si>
    <t>ПФХД (последняя версия)</t>
  </si>
  <si>
    <t>Форма 0503779 "Сведения об остатках денежных средств учреждения".</t>
  </si>
  <si>
    <t>Форма 0503730 форма "Баланс государственного (муниципального) учреждения"</t>
  </si>
  <si>
    <t>Внутренние данные комитета общего и профессионального образования</t>
  </si>
  <si>
    <t>Приказы по учреждению</t>
  </si>
  <si>
    <t xml:space="preserve">Форма 0503737 "Отчет об исполнении учреждением плана его финансово-хозяйственной деятельности".
Внутренние данные Комитета общего и профессионального образования Ленинградской области
</t>
  </si>
  <si>
    <t xml:space="preserve">Форма 0503730 "Баланс государственного (муниципального) учреждения".
Форма 0503737 "Отчет об исполнении учреждением плана его финансово-хозяйственной деятельности"
</t>
  </si>
  <si>
    <t xml:space="preserve">Форма 0503169 "Сведения по дебиторской и кредиторской задолженности".
Форма 0503769 "Сведения по дебиторской и кредиторской задолженности учреждения" (кредиторская задолженность, все коды финансового обеспечения)
</t>
  </si>
  <si>
    <t>Сведения о численности и оплате труда работников сферы образования по категориям персонала (форма N "ЗП-образование"). Официальные данные статистической отчетности Росстата</t>
  </si>
  <si>
    <t>Внутренние данные комитета</t>
  </si>
  <si>
    <t>Данные учреждения</t>
  </si>
  <si>
    <t>Структурное подразделение</t>
  </si>
  <si>
    <t>ОФ и БУ</t>
  </si>
  <si>
    <t>ОЭ и ОБП</t>
  </si>
  <si>
    <t>Оценка</t>
  </si>
  <si>
    <t>Балл</t>
  </si>
  <si>
    <t>Мах</t>
  </si>
  <si>
    <t>Мin</t>
  </si>
  <si>
    <t>0  /  1</t>
  </si>
  <si>
    <t>0  / 1</t>
  </si>
  <si>
    <t>автономное</t>
  </si>
  <si>
    <t xml:space="preserve"> Государственное автономное образовательное учреждение высшего образования Ленинградской области "Ленинградский государственный университет имени А.С.Пушкина"</t>
  </si>
  <si>
    <t>Автономное образовательное учреждение высшего образования Ленинградской области "Государственный институт экономики, финансов, права и технологий"</t>
  </si>
  <si>
    <t>бюджетное</t>
  </si>
  <si>
    <t>Государственное бюджетное профессиональное образовательное учреждение Ленинградской области "Тосненский политехнический техникум"</t>
  </si>
  <si>
    <t>Государственное автономное профессиональное образовательное учреждение Ленинградской области "Борский агропромышленный техникум"</t>
  </si>
  <si>
    <t xml:space="preserve"> Государственное автономное профессиональное образовательное учреждение Ленинградской области "Выборгский техникум агропромышленного и лесного комплекса"</t>
  </si>
  <si>
    <t>Государственное бюджетное профессиональное образовательное учреждение Ленинградской области "Мичуринский многопрофильный техникум"</t>
  </si>
  <si>
    <t>Государственное бюджетное профессиональное образовательное учреждение Ленинградской области "Бегуницкий агротехнологический техникум"</t>
  </si>
  <si>
    <t>Государственное автономное профессиональное образовательное учреждение Ленинградской области "Выборгский политехнический колледж "Александровский"</t>
  </si>
  <si>
    <t>Государственное автономное профессиональное образовательное учреждение Ленинградской области "Приозерский политехнический колледж"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</si>
  <si>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Е.И.Лебедева"</t>
  </si>
  <si>
    <t>Государственное бюджетное профессиональное образовательное учреждение Ленинградской области "Подпорожский политехнический техникум"</t>
  </si>
  <si>
    <t>Государственное автономное профессиональное образовательное учреждение Ленинградской области "Киришский политехнический техникум"</t>
  </si>
  <si>
    <t xml:space="preserve"> Государственное бюджетное профессиональное образовательное учреждение Ленинградской области "Техникум водного транспорта"</t>
  </si>
  <si>
    <t>Государственное бюджетное профессиональное образовательное учреждение Ленинградской области "Кингисеппский колледж технологии и сервиса"</t>
  </si>
  <si>
    <t>Государственное автономное профессиональное образовательное учреждение Ленинградской области "Сосновоборский политехнический колледж"</t>
  </si>
  <si>
    <t>Государственное автономное профессиональное образовательное учреждение Ленинградской области "Кировский политехнический техникум"</t>
  </si>
  <si>
    <t>Государственное бюджетное профессиональное образовательное учреждение Ленинградской области "Политехнический колледж" города Светогорска</t>
  </si>
  <si>
    <t>Государственное автономное профессиональное образовательное учреждение Ленинградской области "Лужский агропромышленный техникум"</t>
  </si>
  <si>
    <t>Государственное бюджетное профессиональное образовательное учреждение Ленинградской области "Лодейнопольский техникум промышленных технологий"</t>
  </si>
  <si>
    <t>Государственное бюджетное профессиональное образовательное учреждение Ленинградской области "Гатчинский педагогический колледж имени К.Д.Ушинского"</t>
  </si>
  <si>
    <t>Государственное бюджетное профессиональное образовательное учреждение Ленинградской области "Лисинский лесной колледж"</t>
  </si>
  <si>
    <t>Государственное бюджетное профессиональное образовательное учреждение Ленинградской области "Сланцевский индустриальный техникум"</t>
  </si>
  <si>
    <t>Государственное бюджетное профессиональное образовательное учреждение Ленинградской области "Беседский сельскохозяйственный техникум"</t>
  </si>
  <si>
    <t>Государственное автономное профессиональное образовательное учреждение Ленинградской области "Всеволожский агропромышленный техникум"</t>
  </si>
  <si>
    <t>Государственное бюджетное учреждение дополнительного образования "Центр оздоровления и отдыха "Березняки"</t>
  </si>
  <si>
    <t>Государственное бюджетное общеобразовательное учреждение Ленинградской области "Волховская школа,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</si>
  <si>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"Сосновоборская школа,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</si>
  <si>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"Волосовская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</si>
  <si>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"Всеволожская школа-интернат, реализующая адаптированные образовательные программы"</t>
  </si>
  <si>
    <t xml:space="preserve"> Государственное бюджетное общеобразовательное учреждение Ленинградской области "Ефимовская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</si>
  <si>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"Киришская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</si>
  <si>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"Кировская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</si>
  <si>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"Школа-интернат, реализующая адаптированные образовательные программы, "Красные Зори"</t>
  </si>
  <si>
    <t xml:space="preserve"> Государственное бюджетное общеобразовательное учреждение Ленинградской области "Ларьянская школа-интернат, реализующая адаптированные образовательные программы"</t>
  </si>
  <si>
    <t xml:space="preserve"> Государственное бюджетное общеобразовательное учреждение Ленинградской области "Лесобиржская школа-интернат, реализующая адаптированные образовательные программы"</t>
  </si>
  <si>
    <t xml:space="preserve"> Государственное бюджетное общеобразовательное учреждение Ленинградской области "Лужская санаторная школа-интернат"</t>
  </si>
  <si>
    <t>Государственное бюджетное общеобразовательное учреждение Ленинградской области "Лужская школа-интернат, реализующая адаптированные образовательные программы"</t>
  </si>
  <si>
    <t xml:space="preserve"> Государственное бюджетное общеобразовательное учреждение Ленинградской области "Мгинская школа-интернат, реализующая адаптированные образовательные программы для детей с нарушениями зрения"</t>
  </si>
  <si>
    <t>Государственное бюджетное общеобразовательное учреждение Ленинградской области "Назийский центр социально-трудовой адаптации и профориентации"</t>
  </si>
  <si>
    <t>Государственное бюджетное общеобразовательное учреждение Ленинградской области "Никольская школа-интернат, реализующая адаптированные общеобразовательные программы"</t>
  </si>
  <si>
    <t>Государственное бюджетное общеобразовательное учреждение Ленинградской области "Павловский центр психолого-педагогической реабилитации и коррекции "Логос"</t>
  </si>
  <si>
    <t>Государственное бюджетное общеобразовательное учреждение Ленинградской области "Приморская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</si>
  <si>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"Приозерская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</si>
  <si>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"Подпорожская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</si>
  <si>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"Сиверская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</si>
  <si>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"Сланцевская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</si>
  <si>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"Сясьстройская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</si>
  <si>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"Тихвинская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</si>
  <si>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"Юкковская школа-интернат, реализующая адаптированные образовательные программы"</t>
  </si>
  <si>
    <t xml:space="preserve"> Государственное бюджетное общеобразовательное учреждение Ленинградской области "Сланцевское специальное учебно-воспитательное учреждение закрытого типа"</t>
  </si>
  <si>
    <t>Государственное бюджетное учреждение дополнительного образования "Ленинградский областной центр психолого-педагогической, медицинской и социальной помощи"</t>
  </si>
  <si>
    <t>Государственное бюджетное дошкольное образовательное учреждение Ленинградской области "Всеволожский детский сад компенсирующего вида"</t>
  </si>
  <si>
    <t xml:space="preserve"> Государственное бюджетное учреждение дополнительного образования "Ленинградский областной центр развития творчества одаренных детей и юношества "Интеллект"</t>
  </si>
  <si>
    <t>Государственное бюджетное учреждение дополнительного образования "Центр "Ладога"</t>
  </si>
  <si>
    <t xml:space="preserve"> Государственное бюджетное учреждение дополнительного образования "Детский оздоровительно-образовательный центр "Россонь" имени Юрия Антоновича Шадрина</t>
  </si>
  <si>
    <t xml:space="preserve"> Государственное бюджетное учреждение дополнительного образования "Детский оздоровительно-образовательный центр "Маяк"</t>
  </si>
  <si>
    <t>Государственное автономное образовательное учреждение дополнительного профессионального образования "Ленинградский областной институт развития образования"</t>
  </si>
  <si>
    <t xml:space="preserve"> Государственное бюджетное учреждение Ленинградской области "Информационный центр оценки качества образования"</t>
  </si>
  <si>
    <t>Всего</t>
  </si>
  <si>
    <t>ИБФД-4</t>
  </si>
  <si>
    <t>Степень достижения целевых показателей, предусматриваемых государственным заданием</t>
  </si>
  <si>
    <t>ИБФД-5</t>
  </si>
  <si>
    <t>Количество достигнутых целевых показателей, предусмотренных государственным заданием;</t>
  </si>
  <si>
    <t>Количество целевых показателей, предусмотренных государственным заданием</t>
  </si>
  <si>
    <t>Доля работников государственных организаций, получающих зарплату на банковские пластиковые карты</t>
  </si>
  <si>
    <t>Количество работников</t>
  </si>
  <si>
    <t>Общее количество работников</t>
  </si>
  <si>
    <t>Государственное бюджетное профессиональное образовательное учреждение Ленинградской области "Волховский многопрофильный техникум"</t>
  </si>
  <si>
    <t>соотношение</t>
  </si>
  <si>
    <t>ПФХД (первоначальная смета)</t>
  </si>
  <si>
    <t>Место</t>
  </si>
  <si>
    <t>Группа</t>
  </si>
  <si>
    <t xml:space="preserve">                                       -    </t>
  </si>
  <si>
    <t xml:space="preserve">                            -    </t>
  </si>
  <si>
    <t xml:space="preserve">                                         -    </t>
  </si>
  <si>
    <t xml:space="preserve">                             -    </t>
  </si>
  <si>
    <t>цифры 2022 года</t>
  </si>
  <si>
    <t xml:space="preserve">                                           -    </t>
  </si>
  <si>
    <t>Итоги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</si>
</sst>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#,##0.00;[Red]#,##0.00"/>
    <numFmt numFmtId="165" formatCode="#,##0.00\ _₽;[Red]#,##0.00\ _₽"/>
    <numFmt numFmtId="166" formatCode="_-* #,##0\ _₽_-;\-* #,##0\ _₽_-;_-* &quot;-&quot;??\ _₽_-;_-@_-"/>
    <numFmt numFmtId="167" formatCode="#,##0.00_ ;\-#,##0.00\ "/>
    <numFmt numFmtId="168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0" fillId="0" borderId="0" xfId="0"/>
    <xf numFmtId="4" fontId="4" fillId="0" borderId="1" xfId="0" applyNumberFormat="1" applyFont="1" applyFill="1" applyBorder="1" applyAlignment="1">
      <alignment vertical="center"/>
    </xf>
    <xf numFmtId="168" fontId="5" fillId="0" borderId="1" xfId="2" applyNumberFormat="1" applyFont="1" applyFill="1" applyBorder="1" applyAlignment="1">
      <alignment vertical="center"/>
    </xf>
    <xf numFmtId="43" fontId="5" fillId="0" borderId="1" xfId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167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3" fontId="0" fillId="0" borderId="0" xfId="0" applyNumberFormat="1"/>
    <xf numFmtId="43" fontId="3" fillId="3" borderId="1" xfId="1" applyFont="1" applyFill="1" applyBorder="1" applyAlignment="1">
      <alignment vertical="center"/>
    </xf>
    <xf numFmtId="4" fontId="4" fillId="0" borderId="1" xfId="0" applyNumberFormat="1" applyFont="1" applyFill="1" applyBorder="1"/>
    <xf numFmtId="166" fontId="4" fillId="0" borderId="1" xfId="1" applyNumberFormat="1" applyFont="1" applyFill="1" applyBorder="1" applyAlignment="1">
      <alignment vertical="center"/>
    </xf>
    <xf numFmtId="166" fontId="5" fillId="0" borderId="1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166" fontId="4" fillId="0" borderId="1" xfId="1" applyNumberFormat="1" applyFont="1" applyFill="1" applyBorder="1"/>
    <xf numFmtId="43" fontId="4" fillId="0" borderId="1" xfId="1" applyFont="1" applyFill="1" applyBorder="1"/>
    <xf numFmtId="166" fontId="3" fillId="0" borderId="1" xfId="1" applyNumberFormat="1" applyFont="1" applyFill="1" applyBorder="1" applyAlignment="1">
      <alignment vertical="center"/>
    </xf>
    <xf numFmtId="166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0" fontId="5" fillId="0" borderId="1" xfId="2" applyNumberFormat="1" applyFont="1" applyFill="1" applyBorder="1" applyAlignment="1">
      <alignment vertical="center"/>
    </xf>
    <xf numFmtId="9" fontId="3" fillId="0" borderId="1" xfId="2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9" fontId="5" fillId="0" borderId="1" xfId="2" applyFont="1" applyFill="1" applyBorder="1" applyAlignment="1">
      <alignment vertical="center"/>
    </xf>
    <xf numFmtId="43" fontId="10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3" fontId="5" fillId="0" borderId="1" xfId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43" fontId="4" fillId="3" borderId="1" xfId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4" fillId="2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6" fillId="0" borderId="0" xfId="0" applyFont="1"/>
    <xf numFmtId="0" fontId="6" fillId="3" borderId="0" xfId="0" applyFont="1" applyFill="1"/>
    <xf numFmtId="43" fontId="5" fillId="3" borderId="1" xfId="1" applyFont="1" applyFill="1" applyBorder="1" applyAlignment="1">
      <alignment vertical="center"/>
    </xf>
    <xf numFmtId="4" fontId="3" fillId="0" borderId="1" xfId="1" applyNumberFormat="1" applyFont="1" applyFill="1" applyBorder="1" applyAlignment="1">
      <alignment vertical="center"/>
    </xf>
    <xf numFmtId="43" fontId="4" fillId="0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0" fontId="5" fillId="3" borderId="1" xfId="2" applyNumberFormat="1" applyFont="1" applyFill="1" applyBorder="1" applyAlignment="1">
      <alignment vertical="center"/>
    </xf>
    <xf numFmtId="168" fontId="5" fillId="3" borderId="1" xfId="2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vertical="center"/>
    </xf>
    <xf numFmtId="166" fontId="3" fillId="3" borderId="1" xfId="1" applyNumberFormat="1" applyFont="1" applyFill="1" applyBorder="1" applyAlignment="1">
      <alignment vertical="center"/>
    </xf>
    <xf numFmtId="9" fontId="3" fillId="3" borderId="1" xfId="2" applyFont="1" applyFill="1" applyBorder="1" applyAlignment="1">
      <alignment vertical="center"/>
    </xf>
    <xf numFmtId="41" fontId="3" fillId="3" borderId="1" xfId="1" applyNumberFormat="1" applyFont="1" applyFill="1" applyBorder="1" applyAlignment="1">
      <alignment vertical="center"/>
    </xf>
    <xf numFmtId="9" fontId="5" fillId="3" borderId="1" xfId="2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3" fontId="4" fillId="0" borderId="1" xfId="0" applyNumberFormat="1" applyFont="1" applyFill="1" applyBorder="1"/>
    <xf numFmtId="10" fontId="4" fillId="0" borderId="1" xfId="2" applyNumberFormat="1" applyFont="1" applyFill="1" applyBorder="1"/>
    <xf numFmtId="168" fontId="4" fillId="0" borderId="1" xfId="2" applyNumberFormat="1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3" fontId="2" fillId="0" borderId="0" xfId="0" applyNumberFormat="1" applyFont="1"/>
    <xf numFmtId="0" fontId="9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I69"/>
  <sheetViews>
    <sheetView tabSelected="1" zoomScale="80" zoomScaleNormal="80" workbookViewId="0">
      <pane xSplit="3" ySplit="7" topLeftCell="CU8" activePane="bottomRight" state="frozen"/>
      <selection pane="topRight" activeCell="C1" sqref="C1"/>
      <selection pane="bottomLeft" activeCell="A8" sqref="A8"/>
      <selection pane="bottomRight" activeCell="DF7" sqref="DF1:DH1048576"/>
    </sheetView>
  </sheetViews>
  <sheetFormatPr defaultRowHeight="15" x14ac:dyDescent="0.25"/>
  <cols>
    <col min="1" max="1" width="3.42578125" style="4" customWidth="1"/>
    <col min="2" max="2" width="14" style="4" customWidth="1"/>
    <col min="3" max="3" width="52.5703125" style="4" customWidth="1"/>
    <col min="4" max="4" width="8.7109375" style="4" bestFit="1" customWidth="1"/>
    <col min="5" max="5" width="17.5703125" style="4" bestFit="1" customWidth="1"/>
    <col min="6" max="6" width="20.28515625" style="4" customWidth="1"/>
    <col min="7" max="7" width="19" style="4" bestFit="1" customWidth="1"/>
    <col min="8" max="8" width="8.85546875" style="4" bestFit="1" customWidth="1"/>
    <col min="9" max="9" width="14.140625" style="4" customWidth="1"/>
    <col min="10" max="10" width="21.140625" style="4" customWidth="1"/>
    <col min="11" max="11" width="20.7109375" style="4" bestFit="1" customWidth="1"/>
    <col min="12" max="12" width="11" style="4" customWidth="1"/>
    <col min="13" max="13" width="16.42578125" style="4" bestFit="1" customWidth="1"/>
    <col min="14" max="14" width="21.140625" style="4" customWidth="1"/>
    <col min="15" max="15" width="19.5703125" style="4" bestFit="1" customWidth="1"/>
    <col min="16" max="16" width="8.7109375" style="4" bestFit="1" customWidth="1"/>
    <col min="17" max="17" width="19.5703125" style="4" bestFit="1" customWidth="1"/>
    <col min="18" max="18" width="21.85546875" style="4" customWidth="1"/>
    <col min="19" max="19" width="16.5703125" style="4" bestFit="1" customWidth="1"/>
    <col min="20" max="20" width="10" style="4" bestFit="1" customWidth="1"/>
    <col min="21" max="21" width="17.7109375" style="4" bestFit="1" customWidth="1"/>
    <col min="22" max="22" width="18.85546875" style="4" bestFit="1" customWidth="1"/>
    <col min="23" max="23" width="18.140625" style="4" bestFit="1" customWidth="1"/>
    <col min="24" max="24" width="20.5703125" style="4" bestFit="1" customWidth="1"/>
    <col min="25" max="25" width="18.42578125" style="4" bestFit="1" customWidth="1"/>
    <col min="26" max="26" width="16.5703125" style="4" bestFit="1" customWidth="1"/>
    <col min="27" max="27" width="21.5703125" style="4" bestFit="1" customWidth="1"/>
    <col min="28" max="28" width="10" style="4" bestFit="1" customWidth="1"/>
    <col min="29" max="29" width="10.7109375" style="4" bestFit="1" customWidth="1"/>
    <col min="30" max="31" width="24.28515625" style="4" bestFit="1" customWidth="1"/>
    <col min="32" max="33" width="8.7109375" style="4" bestFit="1" customWidth="1"/>
    <col min="34" max="34" width="24.85546875" style="4" bestFit="1" customWidth="1"/>
    <col min="35" max="35" width="24.28515625" style="4" bestFit="1" customWidth="1"/>
    <col min="36" max="37" width="8.7109375" style="4" bestFit="1" customWidth="1"/>
    <col min="38" max="38" width="16.42578125" style="4" bestFit="1" customWidth="1"/>
    <col min="39" max="39" width="21.42578125" style="4" bestFit="1" customWidth="1"/>
    <col min="40" max="40" width="8.7109375" style="4" bestFit="1" customWidth="1"/>
    <col min="41" max="41" width="8.85546875" style="4" bestFit="1" customWidth="1"/>
    <col min="42" max="42" width="16.42578125" style="4" bestFit="1" customWidth="1"/>
    <col min="43" max="43" width="19.5703125" style="4" bestFit="1" customWidth="1"/>
    <col min="44" max="44" width="10" style="4" bestFit="1" customWidth="1"/>
    <col min="45" max="45" width="20.7109375" style="4" bestFit="1" customWidth="1"/>
    <col min="46" max="46" width="9.42578125" style="4" bestFit="1" customWidth="1"/>
    <col min="47" max="48" width="8.7109375" style="4" bestFit="1" customWidth="1"/>
    <col min="49" max="49" width="14.28515625" style="4" bestFit="1" customWidth="1"/>
    <col min="50" max="50" width="16.7109375" style="4" bestFit="1" customWidth="1"/>
    <col min="51" max="51" width="8.7109375" style="4" bestFit="1" customWidth="1"/>
    <col min="52" max="52" width="17.28515625" style="4" bestFit="1" customWidth="1"/>
    <col min="53" max="53" width="22" style="4" bestFit="1" customWidth="1"/>
    <col min="54" max="54" width="10" style="4" bestFit="1" customWidth="1"/>
    <col min="55" max="55" width="8.7109375" style="4" bestFit="1" customWidth="1"/>
    <col min="56" max="56" width="29.5703125" style="4" customWidth="1"/>
    <col min="57" max="57" width="19.5703125" style="4" bestFit="1" customWidth="1"/>
    <col min="58" max="58" width="16.7109375" style="4" bestFit="1" customWidth="1"/>
    <col min="59" max="59" width="18.7109375" style="4" bestFit="1" customWidth="1"/>
    <col min="60" max="61" width="8.7109375" style="4" bestFit="1" customWidth="1"/>
    <col min="62" max="62" width="21.7109375" style="4" bestFit="1" customWidth="1"/>
    <col min="63" max="63" width="11.5703125" style="4" customWidth="1"/>
    <col min="64" max="64" width="11.42578125" style="4" bestFit="1" customWidth="1"/>
    <col min="65" max="65" width="29.28515625" style="4" customWidth="1"/>
    <col min="66" max="66" width="8.7109375" style="4" bestFit="1" customWidth="1"/>
    <col min="67" max="67" width="13.42578125" style="4" bestFit="1" customWidth="1"/>
    <col min="68" max="69" width="18.140625" style="4" customWidth="1"/>
    <col min="70" max="70" width="10" style="4" bestFit="1" customWidth="1"/>
    <col min="71" max="71" width="8.7109375" style="4" bestFit="1" customWidth="1"/>
    <col min="72" max="72" width="16.5703125" style="4" bestFit="1" customWidth="1"/>
    <col min="73" max="73" width="24.5703125" style="4" bestFit="1" customWidth="1"/>
    <col min="74" max="74" width="16.28515625" style="4" bestFit="1" customWidth="1"/>
    <col min="75" max="75" width="10" style="4" bestFit="1" customWidth="1"/>
    <col min="76" max="76" width="8.7109375" style="4" bestFit="1" customWidth="1"/>
    <col min="77" max="77" width="22.28515625" style="4" customWidth="1"/>
    <col min="78" max="78" width="25.140625" style="4" customWidth="1"/>
    <col min="79" max="79" width="8.7109375" style="4" bestFit="1" customWidth="1"/>
    <col min="80" max="80" width="16.7109375" style="4" bestFit="1" customWidth="1"/>
    <col min="81" max="81" width="8.7109375" style="4" bestFit="1" customWidth="1"/>
    <col min="82" max="82" width="21.5703125" style="4" bestFit="1" customWidth="1"/>
    <col min="83" max="83" width="19.5703125" style="4" bestFit="1" customWidth="1"/>
    <col min="84" max="84" width="10" style="4" bestFit="1" customWidth="1"/>
    <col min="85" max="85" width="16.7109375" style="4" bestFit="1" customWidth="1"/>
    <col min="86" max="86" width="10" style="4" bestFit="1" customWidth="1"/>
    <col min="87" max="87" width="30.140625" style="4" bestFit="1" customWidth="1"/>
    <col min="88" max="88" width="9.5703125" style="4" bestFit="1" customWidth="1"/>
    <col min="89" max="89" width="37.140625" style="4" customWidth="1"/>
    <col min="90" max="90" width="10.140625" style="4" bestFit="1" customWidth="1"/>
    <col min="91" max="91" width="10" style="4" bestFit="1" customWidth="1"/>
    <col min="92" max="92" width="16.7109375" style="4" bestFit="1" customWidth="1"/>
    <col min="93" max="93" width="13.7109375" style="4" bestFit="1" customWidth="1"/>
    <col min="94" max="94" width="10" style="4" bestFit="1" customWidth="1"/>
    <col min="95" max="95" width="9.5703125" style="4" bestFit="1" customWidth="1"/>
    <col min="96" max="97" width="16.7109375" style="4" bestFit="1" customWidth="1"/>
    <col min="98" max="98" width="10" style="4" bestFit="1" customWidth="1"/>
    <col min="99" max="99" width="9.5703125" style="4" bestFit="1" customWidth="1"/>
    <col min="100" max="100" width="17.28515625" style="4" bestFit="1" customWidth="1"/>
    <col min="101" max="101" width="17" style="4" bestFit="1" customWidth="1"/>
    <col min="102" max="102" width="10" style="4" bestFit="1" customWidth="1"/>
    <col min="103" max="103" width="9.5703125" style="4" bestFit="1" customWidth="1"/>
    <col min="104" max="105" width="16.7109375" style="4" bestFit="1" customWidth="1"/>
    <col min="106" max="106" width="10" style="4" bestFit="1" customWidth="1"/>
    <col min="107" max="107" width="9.5703125" style="4" bestFit="1" customWidth="1"/>
    <col min="108" max="109" width="16.7109375" style="4" bestFit="1" customWidth="1"/>
    <col min="110" max="110" width="11.7109375" style="4" bestFit="1" customWidth="1"/>
    <col min="111" max="111" width="12" style="4" customWidth="1"/>
    <col min="112" max="112" width="11.140625" style="4" customWidth="1"/>
    <col min="113" max="16384" width="9.140625" style="4"/>
  </cols>
  <sheetData>
    <row r="1" spans="1:139" ht="15" customHeight="1" x14ac:dyDescent="0.25">
      <c r="A1" s="74"/>
      <c r="B1" s="73" t="s">
        <v>0</v>
      </c>
      <c r="C1" s="73" t="s">
        <v>1</v>
      </c>
      <c r="D1" s="73" t="s">
        <v>2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 t="s">
        <v>3</v>
      </c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 t="s">
        <v>4</v>
      </c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 t="s">
        <v>5</v>
      </c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 t="s">
        <v>6</v>
      </c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5" t="s">
        <v>214</v>
      </c>
      <c r="DG1" s="75"/>
      <c r="DH1" s="75"/>
      <c r="DI1" s="1"/>
      <c r="DJ1" s="1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</row>
    <row r="2" spans="1:139" ht="49.5" customHeight="1" x14ac:dyDescent="0.25">
      <c r="A2" s="74"/>
      <c r="B2" s="73"/>
      <c r="C2" s="73"/>
      <c r="D2" s="73" t="s">
        <v>7</v>
      </c>
      <c r="E2" s="73"/>
      <c r="F2" s="73"/>
      <c r="G2" s="73"/>
      <c r="H2" s="73" t="s">
        <v>8</v>
      </c>
      <c r="I2" s="73"/>
      <c r="J2" s="73"/>
      <c r="K2" s="73"/>
      <c r="L2" s="73" t="s">
        <v>9</v>
      </c>
      <c r="M2" s="73"/>
      <c r="N2" s="73"/>
      <c r="O2" s="73"/>
      <c r="P2" s="73" t="s">
        <v>10</v>
      </c>
      <c r="Q2" s="73"/>
      <c r="R2" s="73"/>
      <c r="S2" s="73"/>
      <c r="T2" s="73" t="s">
        <v>11</v>
      </c>
      <c r="U2" s="73"/>
      <c r="V2" s="73"/>
      <c r="W2" s="73"/>
      <c r="X2" s="73"/>
      <c r="Y2" s="73"/>
      <c r="Z2" s="73"/>
      <c r="AA2" s="73"/>
      <c r="AB2" s="73" t="s">
        <v>12</v>
      </c>
      <c r="AC2" s="73"/>
      <c r="AD2" s="73"/>
      <c r="AE2" s="73"/>
      <c r="AF2" s="73" t="s">
        <v>13</v>
      </c>
      <c r="AG2" s="73"/>
      <c r="AH2" s="73"/>
      <c r="AI2" s="73"/>
      <c r="AJ2" s="73" t="s">
        <v>14</v>
      </c>
      <c r="AK2" s="73"/>
      <c r="AL2" s="73"/>
      <c r="AM2" s="73"/>
      <c r="AN2" s="73" t="s">
        <v>15</v>
      </c>
      <c r="AO2" s="73"/>
      <c r="AP2" s="73"/>
      <c r="AQ2" s="73"/>
      <c r="AR2" s="73" t="s">
        <v>16</v>
      </c>
      <c r="AS2" s="73"/>
      <c r="AT2" s="73"/>
      <c r="AU2" s="73" t="s">
        <v>17</v>
      </c>
      <c r="AV2" s="73"/>
      <c r="AW2" s="73"/>
      <c r="AX2" s="73"/>
      <c r="AY2" s="73" t="s">
        <v>18</v>
      </c>
      <c r="AZ2" s="73"/>
      <c r="BA2" s="73"/>
      <c r="BB2" s="73" t="s">
        <v>19</v>
      </c>
      <c r="BC2" s="73"/>
      <c r="BD2" s="73"/>
      <c r="BE2" s="73"/>
      <c r="BF2" s="73"/>
      <c r="BG2" s="73"/>
      <c r="BH2" s="73" t="s">
        <v>20</v>
      </c>
      <c r="BI2" s="73"/>
      <c r="BJ2" s="73"/>
      <c r="BK2" s="73"/>
      <c r="BL2" s="73"/>
      <c r="BM2" s="73"/>
      <c r="BN2" s="73" t="s">
        <v>21</v>
      </c>
      <c r="BO2" s="73"/>
      <c r="BP2" s="73"/>
      <c r="BQ2" s="73"/>
      <c r="BR2" s="73" t="s">
        <v>22</v>
      </c>
      <c r="BS2" s="73"/>
      <c r="BT2" s="73"/>
      <c r="BU2" s="73"/>
      <c r="BV2" s="73"/>
      <c r="BW2" s="73" t="s">
        <v>23</v>
      </c>
      <c r="BX2" s="73"/>
      <c r="BY2" s="73"/>
      <c r="BZ2" s="73"/>
      <c r="CA2" s="73" t="s">
        <v>24</v>
      </c>
      <c r="CB2" s="73"/>
      <c r="CC2" s="73" t="s">
        <v>25</v>
      </c>
      <c r="CD2" s="73"/>
      <c r="CE2" s="73"/>
      <c r="CF2" s="73" t="s">
        <v>26</v>
      </c>
      <c r="CG2" s="73"/>
      <c r="CH2" s="73" t="s">
        <v>27</v>
      </c>
      <c r="CI2" s="73"/>
      <c r="CJ2" s="73" t="s">
        <v>28</v>
      </c>
      <c r="CK2" s="73"/>
      <c r="CL2" s="73"/>
      <c r="CM2" s="73" t="s">
        <v>29</v>
      </c>
      <c r="CN2" s="73"/>
      <c r="CO2" s="73"/>
      <c r="CP2" s="73" t="s">
        <v>30</v>
      </c>
      <c r="CQ2" s="73"/>
      <c r="CR2" s="73"/>
      <c r="CS2" s="73"/>
      <c r="CT2" s="73" t="s">
        <v>31</v>
      </c>
      <c r="CU2" s="73"/>
      <c r="CV2" s="73"/>
      <c r="CW2" s="73"/>
      <c r="CX2" s="73" t="s">
        <v>196</v>
      </c>
      <c r="CY2" s="73"/>
      <c r="CZ2" s="73"/>
      <c r="DA2" s="73"/>
      <c r="DB2" s="73" t="s">
        <v>200</v>
      </c>
      <c r="DC2" s="73"/>
      <c r="DD2" s="73"/>
      <c r="DE2" s="73"/>
      <c r="DF2" s="75"/>
      <c r="DG2" s="75"/>
      <c r="DH2" s="75"/>
      <c r="DI2" s="1"/>
      <c r="DJ2" s="1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</row>
    <row r="3" spans="1:139" ht="146.25" x14ac:dyDescent="0.25">
      <c r="A3" s="74"/>
      <c r="B3" s="73"/>
      <c r="C3" s="73"/>
      <c r="D3" s="66" t="s">
        <v>32</v>
      </c>
      <c r="E3" s="73" t="s">
        <v>204</v>
      </c>
      <c r="F3" s="66" t="s">
        <v>33</v>
      </c>
      <c r="G3" s="66" t="s">
        <v>34</v>
      </c>
      <c r="H3" s="66" t="s">
        <v>35</v>
      </c>
      <c r="I3" s="73" t="s">
        <v>204</v>
      </c>
      <c r="J3" s="66" t="s">
        <v>36</v>
      </c>
      <c r="K3" s="66" t="s">
        <v>37</v>
      </c>
      <c r="L3" s="66" t="s">
        <v>38</v>
      </c>
      <c r="M3" s="73" t="s">
        <v>204</v>
      </c>
      <c r="N3" s="66" t="s">
        <v>39</v>
      </c>
      <c r="O3" s="66" t="s">
        <v>40</v>
      </c>
      <c r="P3" s="66" t="s">
        <v>41</v>
      </c>
      <c r="Q3" s="73" t="s">
        <v>204</v>
      </c>
      <c r="R3" s="66" t="s">
        <v>36</v>
      </c>
      <c r="S3" s="66" t="s">
        <v>42</v>
      </c>
      <c r="T3" s="66" t="s">
        <v>43</v>
      </c>
      <c r="U3" s="73" t="s">
        <v>204</v>
      </c>
      <c r="V3" s="66" t="s">
        <v>44</v>
      </c>
      <c r="W3" s="66" t="s">
        <v>45</v>
      </c>
      <c r="X3" s="66" t="s">
        <v>46</v>
      </c>
      <c r="Y3" s="66" t="s">
        <v>47</v>
      </c>
      <c r="Z3" s="66" t="s">
        <v>48</v>
      </c>
      <c r="AA3" s="66" t="s">
        <v>49</v>
      </c>
      <c r="AB3" s="66" t="s">
        <v>50</v>
      </c>
      <c r="AC3" s="66"/>
      <c r="AD3" s="66" t="s">
        <v>51</v>
      </c>
      <c r="AE3" s="66" t="s">
        <v>52</v>
      </c>
      <c r="AF3" s="66" t="s">
        <v>53</v>
      </c>
      <c r="AG3" s="66"/>
      <c r="AH3" s="66" t="s">
        <v>54</v>
      </c>
      <c r="AI3" s="66" t="s">
        <v>55</v>
      </c>
      <c r="AJ3" s="66" t="s">
        <v>56</v>
      </c>
      <c r="AK3" s="66"/>
      <c r="AL3" s="66" t="s">
        <v>57</v>
      </c>
      <c r="AM3" s="66" t="s">
        <v>58</v>
      </c>
      <c r="AN3" s="66" t="s">
        <v>59</v>
      </c>
      <c r="AO3" s="66"/>
      <c r="AP3" s="66" t="s">
        <v>60</v>
      </c>
      <c r="AQ3" s="66" t="s">
        <v>61</v>
      </c>
      <c r="AR3" s="66" t="s">
        <v>62</v>
      </c>
      <c r="AS3" s="66" t="s">
        <v>63</v>
      </c>
      <c r="AT3" s="66" t="s">
        <v>64</v>
      </c>
      <c r="AU3" s="66" t="s">
        <v>65</v>
      </c>
      <c r="AV3" s="66"/>
      <c r="AW3" s="66" t="s">
        <v>66</v>
      </c>
      <c r="AX3" s="66" t="s">
        <v>67</v>
      </c>
      <c r="AY3" s="66" t="s">
        <v>68</v>
      </c>
      <c r="AZ3" s="66" t="s">
        <v>69</v>
      </c>
      <c r="BA3" s="66" t="s">
        <v>70</v>
      </c>
      <c r="BB3" s="66" t="s">
        <v>71</v>
      </c>
      <c r="BC3" s="66"/>
      <c r="BD3" s="66" t="s">
        <v>72</v>
      </c>
      <c r="BE3" s="66" t="s">
        <v>73</v>
      </c>
      <c r="BF3" s="66" t="s">
        <v>74</v>
      </c>
      <c r="BG3" s="66" t="s">
        <v>75</v>
      </c>
      <c r="BH3" s="66" t="s">
        <v>76</v>
      </c>
      <c r="BI3" s="66"/>
      <c r="BJ3" s="66" t="s">
        <v>77</v>
      </c>
      <c r="BK3" s="66" t="s">
        <v>78</v>
      </c>
      <c r="BL3" s="66" t="s">
        <v>79</v>
      </c>
      <c r="BM3" s="66" t="s">
        <v>80</v>
      </c>
      <c r="BN3" s="66" t="s">
        <v>81</v>
      </c>
      <c r="BO3" s="66"/>
      <c r="BP3" s="66" t="s">
        <v>82</v>
      </c>
      <c r="BQ3" s="66" t="s">
        <v>83</v>
      </c>
      <c r="BR3" s="66" t="s">
        <v>84</v>
      </c>
      <c r="BS3" s="66"/>
      <c r="BT3" s="66" t="s">
        <v>85</v>
      </c>
      <c r="BU3" s="66" t="s">
        <v>86</v>
      </c>
      <c r="BV3" s="66" t="s">
        <v>87</v>
      </c>
      <c r="BW3" s="66" t="s">
        <v>88</v>
      </c>
      <c r="BX3" s="66"/>
      <c r="BY3" s="66" t="s">
        <v>89</v>
      </c>
      <c r="BZ3" s="66" t="s">
        <v>90</v>
      </c>
      <c r="CA3" s="66" t="s">
        <v>91</v>
      </c>
      <c r="CB3" s="66" t="s">
        <v>92</v>
      </c>
      <c r="CC3" s="66" t="s">
        <v>93</v>
      </c>
      <c r="CD3" s="66" t="s">
        <v>94</v>
      </c>
      <c r="CE3" s="66" t="s">
        <v>95</v>
      </c>
      <c r="CF3" s="66" t="s">
        <v>96</v>
      </c>
      <c r="CG3" s="66" t="s">
        <v>97</v>
      </c>
      <c r="CH3" s="66" t="s">
        <v>98</v>
      </c>
      <c r="CI3" s="66" t="s">
        <v>99</v>
      </c>
      <c r="CJ3" s="66" t="s">
        <v>100</v>
      </c>
      <c r="CK3" s="66" t="s">
        <v>101</v>
      </c>
      <c r="CL3" s="66" t="s">
        <v>102</v>
      </c>
      <c r="CM3" s="66" t="s">
        <v>103</v>
      </c>
      <c r="CN3" s="66" t="s">
        <v>104</v>
      </c>
      <c r="CO3" s="66" t="s">
        <v>105</v>
      </c>
      <c r="CP3" s="68" t="s">
        <v>106</v>
      </c>
      <c r="CQ3" s="68"/>
      <c r="CR3" s="68" t="s">
        <v>107</v>
      </c>
      <c r="CS3" s="68" t="s">
        <v>108</v>
      </c>
      <c r="CT3" s="68" t="s">
        <v>109</v>
      </c>
      <c r="CU3" s="68"/>
      <c r="CV3" s="68" t="s">
        <v>110</v>
      </c>
      <c r="CW3" s="68" t="s">
        <v>111</v>
      </c>
      <c r="CX3" s="68" t="s">
        <v>195</v>
      </c>
      <c r="CY3" s="68"/>
      <c r="CZ3" s="68" t="s">
        <v>198</v>
      </c>
      <c r="DA3" s="68" t="s">
        <v>199</v>
      </c>
      <c r="DB3" s="68" t="s">
        <v>197</v>
      </c>
      <c r="DC3" s="68"/>
      <c r="DD3" s="68" t="s">
        <v>201</v>
      </c>
      <c r="DE3" s="68" t="s">
        <v>202</v>
      </c>
      <c r="DF3" s="73" t="s">
        <v>194</v>
      </c>
      <c r="DG3" s="73" t="s">
        <v>207</v>
      </c>
      <c r="DH3" s="73" t="s">
        <v>206</v>
      </c>
      <c r="DI3" s="1"/>
      <c r="DJ3" s="1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</row>
    <row r="4" spans="1:139" ht="90.75" customHeight="1" x14ac:dyDescent="0.25">
      <c r="A4" s="74"/>
      <c r="B4" s="73" t="s">
        <v>112</v>
      </c>
      <c r="C4" s="73"/>
      <c r="D4" s="66"/>
      <c r="E4" s="73"/>
      <c r="F4" s="66" t="s">
        <v>113</v>
      </c>
      <c r="G4" s="66" t="s">
        <v>114</v>
      </c>
      <c r="H4" s="66"/>
      <c r="I4" s="73"/>
      <c r="J4" s="66" t="s">
        <v>113</v>
      </c>
      <c r="K4" s="66" t="s">
        <v>114</v>
      </c>
      <c r="L4" s="66"/>
      <c r="M4" s="73"/>
      <c r="N4" s="66" t="s">
        <v>113</v>
      </c>
      <c r="O4" s="66" t="s">
        <v>205</v>
      </c>
      <c r="P4" s="66"/>
      <c r="Q4" s="73"/>
      <c r="R4" s="66" t="s">
        <v>113</v>
      </c>
      <c r="S4" s="66" t="s">
        <v>114</v>
      </c>
      <c r="T4" s="66"/>
      <c r="U4" s="73"/>
      <c r="V4" s="66" t="s">
        <v>115</v>
      </c>
      <c r="W4" s="73" t="s">
        <v>116</v>
      </c>
      <c r="X4" s="73"/>
      <c r="Y4" s="73"/>
      <c r="Z4" s="73"/>
      <c r="AA4" s="66" t="s">
        <v>114</v>
      </c>
      <c r="AB4" s="66"/>
      <c r="AC4" s="66"/>
      <c r="AD4" s="66" t="s">
        <v>117</v>
      </c>
      <c r="AE4" s="66" t="s">
        <v>117</v>
      </c>
      <c r="AF4" s="66"/>
      <c r="AG4" s="66"/>
      <c r="AH4" s="66" t="s">
        <v>118</v>
      </c>
      <c r="AI4" s="66" t="s">
        <v>117</v>
      </c>
      <c r="AJ4" s="66"/>
      <c r="AK4" s="66"/>
      <c r="AL4" s="73" t="s">
        <v>119</v>
      </c>
      <c r="AM4" s="73"/>
      <c r="AN4" s="66"/>
      <c r="AO4" s="66"/>
      <c r="AP4" s="73" t="s">
        <v>119</v>
      </c>
      <c r="AQ4" s="73"/>
      <c r="AR4" s="66"/>
      <c r="AS4" s="73" t="s">
        <v>120</v>
      </c>
      <c r="AT4" s="73"/>
      <c r="AU4" s="66"/>
      <c r="AV4" s="66"/>
      <c r="AW4" s="73" t="s">
        <v>121</v>
      </c>
      <c r="AX4" s="73"/>
      <c r="AY4" s="66"/>
      <c r="AZ4" s="73" t="s">
        <v>121</v>
      </c>
      <c r="BA4" s="73"/>
      <c r="BB4" s="66"/>
      <c r="BC4" s="66"/>
      <c r="BD4" s="73" t="s">
        <v>121</v>
      </c>
      <c r="BE4" s="73"/>
      <c r="BF4" s="73"/>
      <c r="BG4" s="73"/>
      <c r="BH4" s="66"/>
      <c r="BI4" s="66"/>
      <c r="BJ4" s="73" t="s">
        <v>122</v>
      </c>
      <c r="BK4" s="73"/>
      <c r="BL4" s="73"/>
      <c r="BM4" s="73"/>
      <c r="BN4" s="66"/>
      <c r="BO4" s="66"/>
      <c r="BP4" s="66" t="s">
        <v>123</v>
      </c>
      <c r="BQ4" s="66" t="s">
        <v>113</v>
      </c>
      <c r="BR4" s="66"/>
      <c r="BS4" s="66"/>
      <c r="BT4" s="73" t="s">
        <v>124</v>
      </c>
      <c r="BU4" s="73"/>
      <c r="BV4" s="73"/>
      <c r="BW4" s="66"/>
      <c r="BX4" s="66"/>
      <c r="BY4" s="73" t="s">
        <v>123</v>
      </c>
      <c r="BZ4" s="73"/>
      <c r="CA4" s="66"/>
      <c r="CB4" s="66" t="s">
        <v>123</v>
      </c>
      <c r="CC4" s="66"/>
      <c r="CD4" s="73" t="s">
        <v>123</v>
      </c>
      <c r="CE4" s="73"/>
      <c r="CF4" s="66"/>
      <c r="CG4" s="66" t="s">
        <v>123</v>
      </c>
      <c r="CH4" s="66"/>
      <c r="CI4" s="66" t="s">
        <v>123</v>
      </c>
      <c r="CJ4" s="66"/>
      <c r="CK4" s="66" t="s">
        <v>123</v>
      </c>
      <c r="CL4" s="66"/>
      <c r="CM4" s="66"/>
      <c r="CN4" s="66" t="s">
        <v>123</v>
      </c>
      <c r="CO4" s="66"/>
      <c r="CP4" s="68"/>
      <c r="CQ4" s="68"/>
      <c r="CR4" s="68" t="s">
        <v>123</v>
      </c>
      <c r="CS4" s="68" t="s">
        <v>123</v>
      </c>
      <c r="CT4" s="68"/>
      <c r="CU4" s="68"/>
      <c r="CV4" s="68" t="s">
        <v>123</v>
      </c>
      <c r="CW4" s="68" t="s">
        <v>123</v>
      </c>
      <c r="CX4" s="68"/>
      <c r="CY4" s="68"/>
      <c r="CZ4" s="68" t="s">
        <v>123</v>
      </c>
      <c r="DA4" s="68" t="s">
        <v>123</v>
      </c>
      <c r="DB4" s="68"/>
      <c r="DC4" s="68"/>
      <c r="DD4" s="68" t="s">
        <v>123</v>
      </c>
      <c r="DE4" s="68" t="s">
        <v>123</v>
      </c>
      <c r="DF4" s="73"/>
      <c r="DG4" s="73"/>
      <c r="DH4" s="73"/>
      <c r="DI4" s="3"/>
      <c r="DJ4" s="3"/>
    </row>
    <row r="5" spans="1:139" x14ac:dyDescent="0.25">
      <c r="A5" s="74"/>
      <c r="B5" s="73" t="s">
        <v>125</v>
      </c>
      <c r="C5" s="73"/>
      <c r="D5" s="66"/>
      <c r="E5" s="66"/>
      <c r="F5" s="66" t="s">
        <v>126</v>
      </c>
      <c r="G5" s="66" t="s">
        <v>127</v>
      </c>
      <c r="H5" s="66"/>
      <c r="I5" s="66"/>
      <c r="J5" s="66" t="s">
        <v>126</v>
      </c>
      <c r="K5" s="66" t="s">
        <v>127</v>
      </c>
      <c r="L5" s="66"/>
      <c r="M5" s="66"/>
      <c r="N5" s="66" t="s">
        <v>126</v>
      </c>
      <c r="O5" s="66" t="s">
        <v>127</v>
      </c>
      <c r="P5" s="66"/>
      <c r="Q5" s="66"/>
      <c r="R5" s="66" t="s">
        <v>126</v>
      </c>
      <c r="S5" s="66" t="s">
        <v>127</v>
      </c>
      <c r="T5" s="66"/>
      <c r="U5" s="66"/>
      <c r="V5" s="66" t="s">
        <v>126</v>
      </c>
      <c r="W5" s="66" t="s">
        <v>126</v>
      </c>
      <c r="X5" s="66" t="s">
        <v>126</v>
      </c>
      <c r="Y5" s="66" t="s">
        <v>126</v>
      </c>
      <c r="Z5" s="66" t="s">
        <v>126</v>
      </c>
      <c r="AA5" s="66" t="s">
        <v>127</v>
      </c>
      <c r="AB5" s="66"/>
      <c r="AC5" s="66"/>
      <c r="AD5" s="66" t="s">
        <v>126</v>
      </c>
      <c r="AE5" s="66" t="s">
        <v>126</v>
      </c>
      <c r="AF5" s="66"/>
      <c r="AG5" s="66"/>
      <c r="AH5" s="66" t="s">
        <v>127</v>
      </c>
      <c r="AI5" s="66" t="s">
        <v>127</v>
      </c>
      <c r="AJ5" s="66"/>
      <c r="AK5" s="66"/>
      <c r="AL5" s="66" t="s">
        <v>126</v>
      </c>
      <c r="AM5" s="66" t="s">
        <v>126</v>
      </c>
      <c r="AN5" s="66"/>
      <c r="AO5" s="66"/>
      <c r="AP5" s="66" t="s">
        <v>126</v>
      </c>
      <c r="AQ5" s="66" t="s">
        <v>126</v>
      </c>
      <c r="AR5" s="66"/>
      <c r="AS5" s="66" t="s">
        <v>126</v>
      </c>
      <c r="AT5" s="66" t="s">
        <v>126</v>
      </c>
      <c r="AU5" s="66"/>
      <c r="AV5" s="66"/>
      <c r="AW5" s="66" t="s">
        <v>126</v>
      </c>
      <c r="AX5" s="66" t="s">
        <v>126</v>
      </c>
      <c r="AY5" s="66"/>
      <c r="AZ5" s="66" t="s">
        <v>126</v>
      </c>
      <c r="BA5" s="66" t="s">
        <v>126</v>
      </c>
      <c r="BB5" s="66"/>
      <c r="BC5" s="66"/>
      <c r="BD5" s="66" t="s">
        <v>126</v>
      </c>
      <c r="BE5" s="66" t="s">
        <v>126</v>
      </c>
      <c r="BF5" s="66" t="s">
        <v>126</v>
      </c>
      <c r="BG5" s="66" t="s">
        <v>126</v>
      </c>
      <c r="BH5" s="66"/>
      <c r="BI5" s="66"/>
      <c r="BJ5" s="66" t="s">
        <v>127</v>
      </c>
      <c r="BK5" s="66" t="s">
        <v>127</v>
      </c>
      <c r="BL5" s="66" t="s">
        <v>127</v>
      </c>
      <c r="BM5" s="66" t="s">
        <v>127</v>
      </c>
      <c r="BN5" s="66"/>
      <c r="BO5" s="66"/>
      <c r="BP5" s="66" t="s">
        <v>127</v>
      </c>
      <c r="BQ5" s="66" t="s">
        <v>126</v>
      </c>
      <c r="BR5" s="66"/>
      <c r="BS5" s="66"/>
      <c r="BT5" s="66" t="s">
        <v>127</v>
      </c>
      <c r="BU5" s="66" t="s">
        <v>127</v>
      </c>
      <c r="BV5" s="66" t="s">
        <v>127</v>
      </c>
      <c r="BW5" s="66"/>
      <c r="BX5" s="66"/>
      <c r="BY5" s="66" t="s">
        <v>127</v>
      </c>
      <c r="BZ5" s="66" t="s">
        <v>127</v>
      </c>
      <c r="CA5" s="66"/>
      <c r="CB5" s="66" t="s">
        <v>126</v>
      </c>
      <c r="CC5" s="66"/>
      <c r="CD5" s="66" t="s">
        <v>126</v>
      </c>
      <c r="CE5" s="66" t="s">
        <v>126</v>
      </c>
      <c r="CF5" s="66"/>
      <c r="CG5" s="66" t="s">
        <v>126</v>
      </c>
      <c r="CH5" s="66"/>
      <c r="CI5" s="66" t="s">
        <v>126</v>
      </c>
      <c r="CJ5" s="66"/>
      <c r="CK5" s="66" t="s">
        <v>126</v>
      </c>
      <c r="CL5" s="66"/>
      <c r="CM5" s="66"/>
      <c r="CN5" s="66" t="s">
        <v>126</v>
      </c>
      <c r="CO5" s="66"/>
      <c r="CP5" s="68"/>
      <c r="CQ5" s="68"/>
      <c r="CR5" s="68" t="s">
        <v>126</v>
      </c>
      <c r="CS5" s="68" t="s">
        <v>126</v>
      </c>
      <c r="CT5" s="68"/>
      <c r="CU5" s="68"/>
      <c r="CV5" s="68" t="s">
        <v>126</v>
      </c>
      <c r="CW5" s="68" t="s">
        <v>126</v>
      </c>
      <c r="CX5" s="68"/>
      <c r="CY5" s="68"/>
      <c r="CZ5" s="68" t="s">
        <v>126</v>
      </c>
      <c r="DA5" s="68" t="s">
        <v>126</v>
      </c>
      <c r="DB5" s="68"/>
      <c r="DC5" s="68"/>
      <c r="DD5" s="68" t="s">
        <v>126</v>
      </c>
      <c r="DE5" s="68" t="s">
        <v>126</v>
      </c>
      <c r="DF5" s="73"/>
      <c r="DG5" s="73"/>
      <c r="DH5" s="73"/>
      <c r="DI5" s="3"/>
      <c r="DJ5" s="3"/>
    </row>
    <row r="6" spans="1:139" ht="10.5" customHeight="1" x14ac:dyDescent="0.25">
      <c r="A6" s="74"/>
      <c r="B6" s="73" t="s">
        <v>128</v>
      </c>
      <c r="C6" s="73"/>
      <c r="D6" s="66" t="s">
        <v>129</v>
      </c>
      <c r="E6" s="66"/>
      <c r="F6" s="66" t="s">
        <v>130</v>
      </c>
      <c r="G6" s="66" t="s">
        <v>131</v>
      </c>
      <c r="H6" s="66" t="s">
        <v>129</v>
      </c>
      <c r="I6" s="66"/>
      <c r="J6" s="66" t="s">
        <v>130</v>
      </c>
      <c r="K6" s="66" t="s">
        <v>131</v>
      </c>
      <c r="L6" s="66" t="s">
        <v>129</v>
      </c>
      <c r="M6" s="66"/>
      <c r="N6" s="66" t="s">
        <v>130</v>
      </c>
      <c r="O6" s="66" t="s">
        <v>131</v>
      </c>
      <c r="P6" s="66" t="s">
        <v>129</v>
      </c>
      <c r="Q6" s="66"/>
      <c r="R6" s="66" t="s">
        <v>130</v>
      </c>
      <c r="S6" s="66" t="s">
        <v>131</v>
      </c>
      <c r="T6" s="66" t="s">
        <v>129</v>
      </c>
      <c r="U6" s="66"/>
      <c r="V6" s="66" t="s">
        <v>130</v>
      </c>
      <c r="W6" s="66" t="s">
        <v>131</v>
      </c>
      <c r="X6" s="66"/>
      <c r="Y6" s="66"/>
      <c r="Z6" s="66"/>
      <c r="AA6" s="66"/>
      <c r="AB6" s="66" t="s">
        <v>129</v>
      </c>
      <c r="AC6" s="66"/>
      <c r="AD6" s="66" t="s">
        <v>130</v>
      </c>
      <c r="AE6" s="66" t="s">
        <v>131</v>
      </c>
      <c r="AF6" s="66" t="s">
        <v>129</v>
      </c>
      <c r="AG6" s="66"/>
      <c r="AH6" s="66" t="s">
        <v>130</v>
      </c>
      <c r="AI6" s="66" t="s">
        <v>131</v>
      </c>
      <c r="AJ6" s="66" t="s">
        <v>129</v>
      </c>
      <c r="AK6" s="66"/>
      <c r="AL6" s="66" t="s">
        <v>130</v>
      </c>
      <c r="AM6" s="66" t="s">
        <v>131</v>
      </c>
      <c r="AN6" s="66" t="s">
        <v>129</v>
      </c>
      <c r="AO6" s="66"/>
      <c r="AP6" s="66" t="s">
        <v>130</v>
      </c>
      <c r="AQ6" s="66" t="s">
        <v>131</v>
      </c>
      <c r="AR6" s="66" t="s">
        <v>129</v>
      </c>
      <c r="AS6" s="66" t="s">
        <v>130</v>
      </c>
      <c r="AT6" s="66" t="s">
        <v>131</v>
      </c>
      <c r="AU6" s="66" t="s">
        <v>129</v>
      </c>
      <c r="AV6" s="66"/>
      <c r="AW6" s="66" t="s">
        <v>130</v>
      </c>
      <c r="AX6" s="66" t="s">
        <v>131</v>
      </c>
      <c r="AY6" s="66" t="s">
        <v>129</v>
      </c>
      <c r="AZ6" s="66" t="s">
        <v>130</v>
      </c>
      <c r="BA6" s="66" t="s">
        <v>131</v>
      </c>
      <c r="BB6" s="66" t="s">
        <v>129</v>
      </c>
      <c r="BC6" s="66"/>
      <c r="BD6" s="66" t="s">
        <v>130</v>
      </c>
      <c r="BE6" s="66" t="s">
        <v>131</v>
      </c>
      <c r="BF6" s="66"/>
      <c r="BG6" s="66"/>
      <c r="BH6" s="66" t="s">
        <v>129</v>
      </c>
      <c r="BI6" s="66"/>
      <c r="BJ6" s="66" t="s">
        <v>130</v>
      </c>
      <c r="BK6" s="66" t="s">
        <v>131</v>
      </c>
      <c r="BL6" s="66"/>
      <c r="BM6" s="66"/>
      <c r="BN6" s="66" t="s">
        <v>129</v>
      </c>
      <c r="BO6" s="66"/>
      <c r="BP6" s="66" t="s">
        <v>130</v>
      </c>
      <c r="BQ6" s="66" t="s">
        <v>131</v>
      </c>
      <c r="BR6" s="66" t="s">
        <v>129</v>
      </c>
      <c r="BS6" s="66"/>
      <c r="BT6" s="66" t="s">
        <v>130</v>
      </c>
      <c r="BU6" s="66" t="s">
        <v>131</v>
      </c>
      <c r="BV6" s="66"/>
      <c r="BW6" s="66" t="s">
        <v>129</v>
      </c>
      <c r="BX6" s="66"/>
      <c r="BY6" s="66" t="s">
        <v>130</v>
      </c>
      <c r="BZ6" s="66" t="s">
        <v>131</v>
      </c>
      <c r="CA6" s="66" t="s">
        <v>129</v>
      </c>
      <c r="CB6" s="66"/>
      <c r="CC6" s="66" t="s">
        <v>129</v>
      </c>
      <c r="CD6" s="66" t="s">
        <v>130</v>
      </c>
      <c r="CE6" s="66" t="s">
        <v>131</v>
      </c>
      <c r="CF6" s="66" t="s">
        <v>129</v>
      </c>
      <c r="CG6" s="66"/>
      <c r="CH6" s="66" t="s">
        <v>129</v>
      </c>
      <c r="CI6" s="66"/>
      <c r="CJ6" s="66" t="s">
        <v>129</v>
      </c>
      <c r="CK6" s="66" t="s">
        <v>130</v>
      </c>
      <c r="CL6" s="66" t="s">
        <v>131</v>
      </c>
      <c r="CM6" s="66" t="s">
        <v>129</v>
      </c>
      <c r="CN6" s="66" t="s">
        <v>130</v>
      </c>
      <c r="CO6" s="66" t="s">
        <v>131</v>
      </c>
      <c r="CP6" s="68" t="s">
        <v>129</v>
      </c>
      <c r="CQ6" s="68"/>
      <c r="CR6" s="68" t="s">
        <v>130</v>
      </c>
      <c r="CS6" s="68" t="s">
        <v>131</v>
      </c>
      <c r="CT6" s="68" t="s">
        <v>129</v>
      </c>
      <c r="CU6" s="68"/>
      <c r="CV6" s="68" t="s">
        <v>130</v>
      </c>
      <c r="CW6" s="68" t="s">
        <v>131</v>
      </c>
      <c r="CX6" s="68" t="s">
        <v>129</v>
      </c>
      <c r="CY6" s="68"/>
      <c r="CZ6" s="68" t="s">
        <v>130</v>
      </c>
      <c r="DA6" s="68" t="s">
        <v>131</v>
      </c>
      <c r="DB6" s="68" t="s">
        <v>129</v>
      </c>
      <c r="DC6" s="68"/>
      <c r="DD6" s="68" t="s">
        <v>130</v>
      </c>
      <c r="DE6" s="68" t="s">
        <v>131</v>
      </c>
      <c r="DF6" s="73"/>
      <c r="DG6" s="73"/>
      <c r="DH6" s="73"/>
      <c r="DI6" s="3"/>
      <c r="DJ6" s="3"/>
    </row>
    <row r="7" spans="1:139" ht="15" customHeight="1" x14ac:dyDescent="0.25">
      <c r="A7" s="74"/>
      <c r="B7" s="73"/>
      <c r="C7" s="73"/>
      <c r="D7" s="22">
        <v>3</v>
      </c>
      <c r="E7" s="22"/>
      <c r="F7" s="22">
        <v>98</v>
      </c>
      <c r="G7" s="22">
        <v>90</v>
      </c>
      <c r="H7" s="22">
        <v>3</v>
      </c>
      <c r="I7" s="22"/>
      <c r="J7" s="22">
        <v>98</v>
      </c>
      <c r="K7" s="22">
        <v>90</v>
      </c>
      <c r="L7" s="22">
        <v>3</v>
      </c>
      <c r="M7" s="22"/>
      <c r="N7" s="22">
        <v>95</v>
      </c>
      <c r="O7" s="22">
        <v>75</v>
      </c>
      <c r="P7" s="22">
        <v>3</v>
      </c>
      <c r="Q7" s="22"/>
      <c r="R7" s="22">
        <v>95</v>
      </c>
      <c r="S7" s="22">
        <v>75</v>
      </c>
      <c r="T7" s="22">
        <v>3</v>
      </c>
      <c r="U7" s="22"/>
      <c r="V7" s="22">
        <v>5</v>
      </c>
      <c r="W7" s="22">
        <v>1</v>
      </c>
      <c r="X7" s="22"/>
      <c r="Y7" s="22"/>
      <c r="Z7" s="22"/>
      <c r="AA7" s="22"/>
      <c r="AB7" s="22">
        <v>3</v>
      </c>
      <c r="AC7" s="22"/>
      <c r="AD7" s="22">
        <v>0</v>
      </c>
      <c r="AE7" s="22">
        <v>1</v>
      </c>
      <c r="AF7" s="22">
        <v>1</v>
      </c>
      <c r="AG7" s="22"/>
      <c r="AH7" s="22">
        <v>7</v>
      </c>
      <c r="AI7" s="22">
        <v>4</v>
      </c>
      <c r="AJ7" s="22">
        <v>2</v>
      </c>
      <c r="AK7" s="22"/>
      <c r="AL7" s="22">
        <v>70</v>
      </c>
      <c r="AM7" s="22">
        <v>30</v>
      </c>
      <c r="AN7" s="22">
        <v>2</v>
      </c>
      <c r="AO7" s="22"/>
      <c r="AP7" s="22">
        <v>10</v>
      </c>
      <c r="AQ7" s="22">
        <v>2</v>
      </c>
      <c r="AR7" s="22">
        <v>2</v>
      </c>
      <c r="AS7" s="22">
        <v>25</v>
      </c>
      <c r="AT7" s="22">
        <v>10</v>
      </c>
      <c r="AU7" s="22">
        <v>2</v>
      </c>
      <c r="AV7" s="22"/>
      <c r="AW7" s="22">
        <v>2</v>
      </c>
      <c r="AX7" s="22">
        <v>0</v>
      </c>
      <c r="AY7" s="22">
        <v>1</v>
      </c>
      <c r="AZ7" s="22">
        <v>1</v>
      </c>
      <c r="BA7" s="22">
        <v>0</v>
      </c>
      <c r="BB7" s="22">
        <v>4</v>
      </c>
      <c r="BC7" s="22"/>
      <c r="BD7" s="22">
        <v>0</v>
      </c>
      <c r="BE7" s="22">
        <v>0.1</v>
      </c>
      <c r="BF7" s="22"/>
      <c r="BG7" s="22"/>
      <c r="BH7" s="22">
        <v>2</v>
      </c>
      <c r="BI7" s="22"/>
      <c r="BJ7" s="22">
        <v>105</v>
      </c>
      <c r="BK7" s="22">
        <v>95</v>
      </c>
      <c r="BL7" s="22"/>
      <c r="BM7" s="22"/>
      <c r="BN7" s="22">
        <v>2</v>
      </c>
      <c r="BO7" s="22"/>
      <c r="BP7" s="22">
        <v>80</v>
      </c>
      <c r="BQ7" s="22">
        <v>70</v>
      </c>
      <c r="BR7" s="22">
        <v>2</v>
      </c>
      <c r="BS7" s="22"/>
      <c r="BT7" s="22">
        <v>100</v>
      </c>
      <c r="BU7" s="22">
        <v>60</v>
      </c>
      <c r="BV7" s="22"/>
      <c r="BW7" s="22">
        <v>3</v>
      </c>
      <c r="BX7" s="22"/>
      <c r="BY7" s="22">
        <v>99</v>
      </c>
      <c r="BZ7" s="22">
        <v>50</v>
      </c>
      <c r="CA7" s="22">
        <v>5</v>
      </c>
      <c r="CB7" s="66" t="s">
        <v>132</v>
      </c>
      <c r="CC7" s="22">
        <v>2</v>
      </c>
      <c r="CD7" s="22">
        <v>100</v>
      </c>
      <c r="CE7" s="22">
        <v>70</v>
      </c>
      <c r="CF7" s="22">
        <v>3</v>
      </c>
      <c r="CG7" s="22" t="s">
        <v>133</v>
      </c>
      <c r="CH7" s="22">
        <v>3</v>
      </c>
      <c r="CI7" s="22" t="s">
        <v>133</v>
      </c>
      <c r="CJ7" s="22">
        <v>5</v>
      </c>
      <c r="CK7" s="22">
        <v>100</v>
      </c>
      <c r="CL7" s="22">
        <v>95</v>
      </c>
      <c r="CM7" s="22">
        <v>4</v>
      </c>
      <c r="CN7" s="22">
        <v>0</v>
      </c>
      <c r="CO7" s="22">
        <v>1</v>
      </c>
      <c r="CP7" s="69">
        <v>4</v>
      </c>
      <c r="CQ7" s="69"/>
      <c r="CR7" s="69">
        <v>98</v>
      </c>
      <c r="CS7" s="69">
        <v>85</v>
      </c>
      <c r="CT7" s="69">
        <v>3</v>
      </c>
      <c r="CU7" s="69"/>
      <c r="CV7" s="69">
        <v>0</v>
      </c>
      <c r="CW7" s="69">
        <v>10</v>
      </c>
      <c r="CX7" s="69">
        <v>5</v>
      </c>
      <c r="CY7" s="69"/>
      <c r="CZ7" s="69">
        <v>100</v>
      </c>
      <c r="DA7" s="69">
        <v>90</v>
      </c>
      <c r="DB7" s="69">
        <v>4</v>
      </c>
      <c r="DC7" s="69"/>
      <c r="DD7" s="69">
        <v>100</v>
      </c>
      <c r="DE7" s="69">
        <v>25</v>
      </c>
      <c r="DF7" s="71">
        <f>D7+H7+L7+P7+T7+AB7+AF7+AJ7+AN7+AR7+AU7+AY7+BB7+BH7+BN7+BR7+BW7+CA7+CC7+CF7+CH7+CJ7+CM7+CP7+CT7+CX7+DB7</f>
        <v>79</v>
      </c>
      <c r="DG7" s="72"/>
      <c r="DH7" s="72"/>
      <c r="DI7" s="3"/>
      <c r="DJ7" s="3"/>
    </row>
    <row r="8" spans="1:139" x14ac:dyDescent="0.25">
      <c r="A8" s="67"/>
      <c r="B8" s="66">
        <v>1</v>
      </c>
      <c r="C8" s="66">
        <v>2</v>
      </c>
      <c r="D8" s="66">
        <v>3</v>
      </c>
      <c r="E8" s="66">
        <v>4</v>
      </c>
      <c r="F8" s="66">
        <v>5</v>
      </c>
      <c r="G8" s="66">
        <v>6</v>
      </c>
      <c r="H8" s="66">
        <v>7</v>
      </c>
      <c r="I8" s="66">
        <v>8</v>
      </c>
      <c r="J8" s="66">
        <v>9</v>
      </c>
      <c r="K8" s="66">
        <v>10</v>
      </c>
      <c r="L8" s="66">
        <v>11</v>
      </c>
      <c r="M8" s="66">
        <v>12</v>
      </c>
      <c r="N8" s="66">
        <v>13</v>
      </c>
      <c r="O8" s="66">
        <v>14</v>
      </c>
      <c r="P8" s="66">
        <v>15</v>
      </c>
      <c r="Q8" s="66">
        <v>16</v>
      </c>
      <c r="R8" s="66">
        <v>17</v>
      </c>
      <c r="S8" s="66">
        <v>18</v>
      </c>
      <c r="T8" s="66">
        <v>19</v>
      </c>
      <c r="U8" s="66">
        <v>20</v>
      </c>
      <c r="V8" s="66">
        <v>21</v>
      </c>
      <c r="W8" s="66">
        <v>22</v>
      </c>
      <c r="X8" s="66">
        <v>23</v>
      </c>
      <c r="Y8" s="66">
        <v>24</v>
      </c>
      <c r="Z8" s="66">
        <v>25</v>
      </c>
      <c r="AA8" s="66">
        <v>26</v>
      </c>
      <c r="AB8" s="66">
        <v>27</v>
      </c>
      <c r="AC8" s="66">
        <v>28</v>
      </c>
      <c r="AD8" s="66">
        <v>29</v>
      </c>
      <c r="AE8" s="66">
        <v>30</v>
      </c>
      <c r="AF8" s="66">
        <v>31</v>
      </c>
      <c r="AG8" s="66">
        <v>32</v>
      </c>
      <c r="AH8" s="66">
        <v>33</v>
      </c>
      <c r="AI8" s="66">
        <v>34</v>
      </c>
      <c r="AJ8" s="66">
        <v>43</v>
      </c>
      <c r="AK8" s="66">
        <v>44</v>
      </c>
      <c r="AL8" s="66">
        <v>45</v>
      </c>
      <c r="AM8" s="66">
        <v>46</v>
      </c>
      <c r="AN8" s="66">
        <v>47</v>
      </c>
      <c r="AO8" s="66">
        <v>48</v>
      </c>
      <c r="AP8" s="66">
        <v>49</v>
      </c>
      <c r="AQ8" s="66">
        <v>50</v>
      </c>
      <c r="AR8" s="66">
        <v>51</v>
      </c>
      <c r="AS8" s="66">
        <v>52</v>
      </c>
      <c r="AT8" s="66">
        <v>53</v>
      </c>
      <c r="AU8" s="66">
        <v>54</v>
      </c>
      <c r="AV8" s="66">
        <v>55</v>
      </c>
      <c r="AW8" s="66">
        <v>56</v>
      </c>
      <c r="AX8" s="66">
        <v>57</v>
      </c>
      <c r="AY8" s="66">
        <v>58</v>
      </c>
      <c r="AZ8" s="66">
        <v>59</v>
      </c>
      <c r="BA8" s="66">
        <v>60</v>
      </c>
      <c r="BB8" s="66">
        <v>61</v>
      </c>
      <c r="BC8" s="66">
        <v>62</v>
      </c>
      <c r="BD8" s="66">
        <v>63</v>
      </c>
      <c r="BE8" s="66">
        <v>64</v>
      </c>
      <c r="BF8" s="66">
        <v>65</v>
      </c>
      <c r="BG8" s="66">
        <v>66</v>
      </c>
      <c r="BH8" s="66">
        <v>67</v>
      </c>
      <c r="BI8" s="66">
        <v>70</v>
      </c>
      <c r="BJ8" s="66">
        <v>71</v>
      </c>
      <c r="BK8" s="66">
        <v>72</v>
      </c>
      <c r="BL8" s="66">
        <v>73</v>
      </c>
      <c r="BM8" s="66">
        <v>74</v>
      </c>
      <c r="BN8" s="66">
        <v>75</v>
      </c>
      <c r="BO8" s="66">
        <v>76</v>
      </c>
      <c r="BP8" s="66">
        <v>77</v>
      </c>
      <c r="BQ8" s="66">
        <v>78</v>
      </c>
      <c r="BR8" s="66">
        <v>79</v>
      </c>
      <c r="BS8" s="66">
        <v>80</v>
      </c>
      <c r="BT8" s="66">
        <v>81</v>
      </c>
      <c r="BU8" s="66">
        <v>82</v>
      </c>
      <c r="BV8" s="66">
        <v>83</v>
      </c>
      <c r="BW8" s="66">
        <v>84</v>
      </c>
      <c r="BX8" s="66">
        <v>85</v>
      </c>
      <c r="BY8" s="66">
        <v>86</v>
      </c>
      <c r="BZ8" s="66">
        <v>87</v>
      </c>
      <c r="CA8" s="66">
        <v>88</v>
      </c>
      <c r="CB8" s="66">
        <v>89</v>
      </c>
      <c r="CC8" s="66">
        <v>90</v>
      </c>
      <c r="CD8" s="66">
        <v>91</v>
      </c>
      <c r="CE8" s="66">
        <v>92</v>
      </c>
      <c r="CF8" s="66">
        <v>93</v>
      </c>
      <c r="CG8" s="66">
        <v>94</v>
      </c>
      <c r="CH8" s="66">
        <v>95</v>
      </c>
      <c r="CI8" s="66">
        <v>96</v>
      </c>
      <c r="CJ8" s="66">
        <v>100</v>
      </c>
      <c r="CK8" s="66">
        <v>101</v>
      </c>
      <c r="CL8" s="66">
        <v>102</v>
      </c>
      <c r="CM8" s="66">
        <v>103</v>
      </c>
      <c r="CN8" s="66">
        <v>104</v>
      </c>
      <c r="CO8" s="66">
        <v>105</v>
      </c>
      <c r="CP8" s="66">
        <v>106</v>
      </c>
      <c r="CQ8" s="66">
        <v>107</v>
      </c>
      <c r="CR8" s="66">
        <v>108</v>
      </c>
      <c r="CS8" s="66">
        <v>109</v>
      </c>
      <c r="CT8" s="66">
        <v>110</v>
      </c>
      <c r="CU8" s="66">
        <v>111</v>
      </c>
      <c r="CV8" s="66">
        <v>112</v>
      </c>
      <c r="CW8" s="66">
        <v>113</v>
      </c>
      <c r="CX8" s="66">
        <v>117</v>
      </c>
      <c r="CY8" s="66">
        <v>118</v>
      </c>
      <c r="CZ8" s="66">
        <v>119</v>
      </c>
      <c r="DA8" s="66">
        <v>120</v>
      </c>
      <c r="DB8" s="66">
        <v>121</v>
      </c>
      <c r="DC8" s="66">
        <v>122</v>
      </c>
      <c r="DD8" s="66">
        <v>123</v>
      </c>
      <c r="DE8" s="66">
        <v>124</v>
      </c>
      <c r="DF8" s="66">
        <v>125</v>
      </c>
      <c r="DG8" s="66">
        <v>126</v>
      </c>
      <c r="DH8" s="66">
        <v>127</v>
      </c>
      <c r="DI8" s="3"/>
      <c r="DJ8" s="3"/>
    </row>
    <row r="9" spans="1:139" ht="60" x14ac:dyDescent="0.25">
      <c r="A9" s="28">
        <v>25</v>
      </c>
      <c r="B9" s="14" t="s">
        <v>134</v>
      </c>
      <c r="C9" s="14" t="s">
        <v>159</v>
      </c>
      <c r="D9" s="12">
        <f>IF(E9&gt;1,0,IF(F9/G9&lt;$G$7/100,0,IF(F9/G9&gt;$F$7/100,3,$D$7*(F9/G9-$G$7/100)/(($F$7-$G$7)/100))))</f>
        <v>3</v>
      </c>
      <c r="E9" s="29">
        <f>IF(G9=0,0,F9/G9)</f>
        <v>0.99147087656003441</v>
      </c>
      <c r="F9" s="10">
        <v>30141478.079999998</v>
      </c>
      <c r="G9" s="10">
        <v>30400770</v>
      </c>
      <c r="H9" s="12">
        <f>IF(J9/K9&lt;$K$7/100,0,IF(J9/K9&gt;$J$7/100,3,$H$7*(J9/K9-$K$7/100)/(($J$7-$K$7)/100)))</f>
        <v>3</v>
      </c>
      <c r="I9" s="6">
        <f>IF(K9=0,0,J9/K9)</f>
        <v>1.3524597775604987</v>
      </c>
      <c r="J9" s="10">
        <v>29877729.93</v>
      </c>
      <c r="K9" s="10">
        <v>22091400</v>
      </c>
      <c r="L9" s="12">
        <f>IF(N9/O9&lt;$O$7/100,0,IF(N9/O9&gt;$N$7/100,3,$L$7*(N9/O9-$O$7/100)/(($N$7-$O$7)/100)))</f>
        <v>3</v>
      </c>
      <c r="M9" s="6">
        <f>IF(O9=0,0,N9/O9)</f>
        <v>1.3613153509413141</v>
      </c>
      <c r="N9" s="8">
        <f>F9</f>
        <v>30141478.079999998</v>
      </c>
      <c r="O9" s="10">
        <v>22141437</v>
      </c>
      <c r="P9" s="12">
        <f>IF(R9/S9&lt;$S$7/100,0,IF(R9/S9&gt;$R$7/100,3,$P$7*(R9/S9-$S$7/100)/(($R$7-$S$7)/100)))</f>
        <v>3</v>
      </c>
      <c r="Q9" s="6">
        <f>IF(S9=0,0,R9/S9)</f>
        <v>1.3524597775604987</v>
      </c>
      <c r="R9" s="12">
        <f>J9</f>
        <v>29877729.93</v>
      </c>
      <c r="S9" s="8">
        <v>22091400</v>
      </c>
      <c r="T9" s="10">
        <f>IF(V9=0,3,IF(U9&lt;0.01,3,IF(U9&gt;0.05,0,U9/(0.05-0.01)*3)))</f>
        <v>3</v>
      </c>
      <c r="U9" s="6">
        <f>IF(AA9=0,0,(V9-W9-X9-Y9-Z9)/AA9)</f>
        <v>-0.11586971838627305</v>
      </c>
      <c r="V9" s="35"/>
      <c r="W9" s="10"/>
      <c r="X9" s="10">
        <v>8942671.7699999996</v>
      </c>
      <c r="Y9" s="10">
        <v>6434333.6699999999</v>
      </c>
      <c r="Z9" s="10"/>
      <c r="AA9" s="10">
        <v>132709440</v>
      </c>
      <c r="AB9" s="12">
        <f>IF(AE9=0,3,IF(AD9/AE9&lt;$AE$7/100,3,IF(AD9/AE9&gt;$AD$7/100,0,3)))</f>
        <v>0</v>
      </c>
      <c r="AC9" s="29">
        <f>IF(AE9=0,0,AD9/AE9)</f>
        <v>26.867974687499999</v>
      </c>
      <c r="AD9" s="10">
        <v>2579325.5699999998</v>
      </c>
      <c r="AE9" s="10">
        <v>96000</v>
      </c>
      <c r="AF9" s="12">
        <f>IF(AG9&gt;3,IF(AG9&lt;8,1,0),0)</f>
        <v>0</v>
      </c>
      <c r="AG9" s="19">
        <f>AH9+4-AI9</f>
        <v>3</v>
      </c>
      <c r="AH9" s="18">
        <v>9</v>
      </c>
      <c r="AI9" s="18">
        <v>10</v>
      </c>
      <c r="AJ9" s="12">
        <f>IF(AK9&lt;0.3,0,IF(AK9&gt;0.7,2,2*AK9/0.7))</f>
        <v>0</v>
      </c>
      <c r="AK9" s="6">
        <f>AL9/(AL9+AM9)</f>
        <v>0.18708159112596898</v>
      </c>
      <c r="AL9" s="8">
        <f>F9</f>
        <v>30141478.079999998</v>
      </c>
      <c r="AM9" s="12">
        <v>130972600</v>
      </c>
      <c r="AN9" s="12">
        <f>IF(AO9/1&lt;$AQ$7/100,0,IF(AO9/1&gt;$AP$7/100,$AN$7,($AP$7-$AQ$7)*AO9))</f>
        <v>2</v>
      </c>
      <c r="AO9" s="6">
        <f>IF(AQ9=0,0,AP9/AQ9-1)</f>
        <v>0.29975082027535938</v>
      </c>
      <c r="AP9" s="8">
        <f>AL9</f>
        <v>30141478.079999998</v>
      </c>
      <c r="AQ9" s="12">
        <v>23190197.390000001</v>
      </c>
      <c r="AR9" s="12">
        <v>2</v>
      </c>
      <c r="AS9" s="12">
        <f>AP9</f>
        <v>30141478.079999998</v>
      </c>
      <c r="AT9" s="12">
        <v>0</v>
      </c>
      <c r="AU9" s="12">
        <f>IF(AV9&lt;$AW$7/100,1,0)</f>
        <v>1</v>
      </c>
      <c r="AV9" s="6">
        <f>IF(AX9=0,0,AW9/AX9)</f>
        <v>0</v>
      </c>
      <c r="AW9" s="10"/>
      <c r="AX9" s="10">
        <v>1760935.1</v>
      </c>
      <c r="AY9" s="12">
        <f>IF(AZ9=0,1,IF(AZ9/BA9&lt;0.01,1,0))</f>
        <v>1</v>
      </c>
      <c r="AZ9" s="10"/>
      <c r="BA9" s="10">
        <v>60172301.009999998</v>
      </c>
      <c r="BB9" s="12">
        <f>IF(BC9&lt;0.001,$BB$7,0)</f>
        <v>4</v>
      </c>
      <c r="BC9" s="6">
        <f>BD9/(BE9+BF9+BG9)</f>
        <v>0</v>
      </c>
      <c r="BD9" s="10"/>
      <c r="BE9" s="10">
        <v>67037.39</v>
      </c>
      <c r="BF9" s="10"/>
      <c r="BG9" s="10">
        <v>6626.95</v>
      </c>
      <c r="BH9" s="12">
        <f>IF(BI9&lt;0.95,0,IF(BI9&lt;1.05,2,0))</f>
        <v>2</v>
      </c>
      <c r="BI9" s="6">
        <f>(BJ9/BK9/BL9)/BM9</f>
        <v>1.0179446052228491</v>
      </c>
      <c r="BJ9" s="10">
        <v>29032400</v>
      </c>
      <c r="BK9" s="10">
        <v>39.299999999999997</v>
      </c>
      <c r="BL9" s="10">
        <v>12</v>
      </c>
      <c r="BM9" s="12">
        <v>60476.27</v>
      </c>
      <c r="BN9" s="12">
        <f>IF(BO9&lt;0.7,0,IF(BO9&lt;0.8,2,0))</f>
        <v>2</v>
      </c>
      <c r="BO9" s="6">
        <f>BP9/BQ9</f>
        <v>0.73261259803761192</v>
      </c>
      <c r="BP9" s="10">
        <v>119113408.97</v>
      </c>
      <c r="BQ9" s="8">
        <v>162587169.93000001</v>
      </c>
      <c r="BR9" s="25">
        <f>IF((BT9+BU9)/BV9&lt;0.6,0,2)</f>
        <v>2</v>
      </c>
      <c r="BS9" s="30">
        <f>(BT9+BU9)/BV9</f>
        <v>1</v>
      </c>
      <c r="BT9" s="10">
        <v>5</v>
      </c>
      <c r="BU9" s="10">
        <v>0</v>
      </c>
      <c r="BV9" s="10">
        <v>5</v>
      </c>
      <c r="BW9" s="12">
        <f>IF(BY9/BZ9&lt;$BY$7/100,0,IF(BY9/BZ9&gt;$BZ$7/100,3,$BW$7*(BY9/BZ9-$BW$7/100)/(($BY$7-$BZ$7)/100)))</f>
        <v>3</v>
      </c>
      <c r="BX9" s="6">
        <f>BY9/BZ9</f>
        <v>1</v>
      </c>
      <c r="BY9" s="10">
        <v>2</v>
      </c>
      <c r="BZ9" s="10">
        <v>2</v>
      </c>
      <c r="CA9" s="25">
        <f>IF(CB9&gt;0,0,5)</f>
        <v>5</v>
      </c>
      <c r="CB9" s="10">
        <v>0</v>
      </c>
      <c r="CC9" s="12">
        <f>IF(CD9/CE9&lt;$CD$7/100,0,IF(CD9/CE9&gt;$CE$7/100,$CC$7,$CC$7*(CD9/CE9-$CC$7/100)/(($CD$7-$CE$7)/100)))</f>
        <v>2</v>
      </c>
      <c r="CD9" s="37">
        <v>34</v>
      </c>
      <c r="CE9" s="37">
        <v>34</v>
      </c>
      <c r="CF9" s="25">
        <f>IF(CG9&gt;0,0,3)</f>
        <v>3</v>
      </c>
      <c r="CG9" s="10"/>
      <c r="CH9" s="25">
        <f>IF(CI9&gt;0,0,3)</f>
        <v>3</v>
      </c>
      <c r="CI9" s="10"/>
      <c r="CJ9" s="12">
        <f>IF(CL9/CK9&lt;0.95,0,5*(CK9/CL9))</f>
        <v>5</v>
      </c>
      <c r="CK9" s="10">
        <v>6</v>
      </c>
      <c r="CL9" s="12">
        <v>6</v>
      </c>
      <c r="CM9" s="31">
        <f>IF(CN9&gt;0,0,4)</f>
        <v>4</v>
      </c>
      <c r="CN9" s="10">
        <v>0</v>
      </c>
      <c r="CO9" s="10">
        <v>102</v>
      </c>
      <c r="CP9" s="12">
        <f>IF(CR9/CS9&gt;1,0,IF(CR9/CS9&lt;$CS$7/100,0,IF(CR9/CS9&gt;$CR$7/100,$CP$7,$CP$7*(CR9/CS9-$CS$7/100)/(($CR$7-$CS$7)/100))))</f>
        <v>4</v>
      </c>
      <c r="CQ9" s="6">
        <f>CR9/CS9</f>
        <v>1</v>
      </c>
      <c r="CR9" s="10">
        <v>168548.32</v>
      </c>
      <c r="CS9" s="10">
        <v>168548.32</v>
      </c>
      <c r="CT9" s="12">
        <f>IF(CU9&gt;0.01,0,3)</f>
        <v>3</v>
      </c>
      <c r="CU9" s="6">
        <f>IF(CW9=0,0,CV9/CW9)</f>
        <v>0</v>
      </c>
      <c r="CV9" s="10">
        <v>0</v>
      </c>
      <c r="CW9" s="12">
        <v>130972.6</v>
      </c>
      <c r="CX9" s="12">
        <f>IF(CY9&lt;0.9,0,5*CY9)</f>
        <v>5</v>
      </c>
      <c r="CY9" s="32">
        <f>CZ9/DA9</f>
        <v>1</v>
      </c>
      <c r="CZ9" s="9">
        <v>22</v>
      </c>
      <c r="DA9" s="9">
        <v>22</v>
      </c>
      <c r="DB9" s="12">
        <f>IF(DD9/DE9&lt;$DE$7/100,0,IF(DD9/DE9&gt;$DD$7/100,$DB$7,$DB$7*(DD9/DE9-$DE$7/100)/(($DD$7-$DE$7)/100)))</f>
        <v>4</v>
      </c>
      <c r="DC9" s="6">
        <f>DD9/DE9</f>
        <v>1</v>
      </c>
      <c r="DD9" s="9">
        <v>139</v>
      </c>
      <c r="DE9" s="9">
        <v>139</v>
      </c>
      <c r="DF9" s="33">
        <f>D9+H9+L9+P9+T9+AB9+AF9+AJ9+AN9+AR9+AU9+AY9+BB9+BH9+BN9+BR9+BW9+CA9+CC9+CF9+CH9+CJ9+CM9+CP9+CT9+CX9+DB9</f>
        <v>72</v>
      </c>
      <c r="DG9" s="44">
        <f>IF(DF9&gt;70,IF(DF9&gt;85,1,2),3)</f>
        <v>2</v>
      </c>
      <c r="DH9" s="34">
        <f>RANK(DF9,$DF$9:$DF$67)</f>
        <v>1</v>
      </c>
      <c r="DI9" s="70"/>
      <c r="DJ9" s="70"/>
    </row>
    <row r="10" spans="1:139" ht="45" x14ac:dyDescent="0.25">
      <c r="A10" s="28">
        <v>17</v>
      </c>
      <c r="B10" s="14" t="s">
        <v>134</v>
      </c>
      <c r="C10" s="14" t="s">
        <v>151</v>
      </c>
      <c r="D10" s="12">
        <f>IF(E10&gt;1,0,IF(F10/G10&lt;$G$7/100,0,IF(F10/G10&gt;$F$7/100,3,$D$7*(F10/G10-$G$7/100)/(($F$7-$G$7)/100))))</f>
        <v>2.8760947478543519</v>
      </c>
      <c r="E10" s="29">
        <f>IF(G10=0,0,F10/G10)</f>
        <v>0.97669585994278274</v>
      </c>
      <c r="F10" s="10">
        <v>27704515.25</v>
      </c>
      <c r="G10" s="10">
        <v>28365550</v>
      </c>
      <c r="H10" s="12">
        <f>IF(J10/K10&lt;$K$7/100,0,IF(J10/K10&gt;$J$7/100,3,$H$7*(J10/K10-$K$7/100)/(($J$7-$K$7)/100)))</f>
        <v>2.4249150190642608</v>
      </c>
      <c r="I10" s="6">
        <f>IF(K10=0,0,J10/K10)</f>
        <v>0.96466440050838032</v>
      </c>
      <c r="J10" s="10">
        <v>27846908.539999999</v>
      </c>
      <c r="K10" s="10">
        <v>28866939.140000001</v>
      </c>
      <c r="L10" s="12">
        <f>IF(N10/O10&lt;$O$7/100,0,IF(N10/O10&gt;$N$7/100,3,$L$7*(N10/O10-$O$7/100)/(($N$7-$O$7)/100)))</f>
        <v>2.9720304158110888</v>
      </c>
      <c r="M10" s="6">
        <f>IF(O10=0,0,N10/O10)</f>
        <v>0.94813536105407259</v>
      </c>
      <c r="N10" s="8">
        <f>F10</f>
        <v>27704515.25</v>
      </c>
      <c r="O10" s="10">
        <v>29220000</v>
      </c>
      <c r="P10" s="12">
        <f>IF(R10/S10&lt;$S$7/100,0,IF(R10/S10&gt;$R$7/100,3,$P$7*(R10/S10-$S$7/100)/(($R$7-$S$7)/100)))</f>
        <v>3</v>
      </c>
      <c r="Q10" s="6">
        <f>IF(S10=0,0,R10/S10)</f>
        <v>0.96466440050838032</v>
      </c>
      <c r="R10" s="12">
        <f>J10</f>
        <v>27846908.539999999</v>
      </c>
      <c r="S10" s="8">
        <v>28866939.140000001</v>
      </c>
      <c r="T10" s="10">
        <f>IF(V10=0,3,IF(U10&lt;0.01,3,IF(U10&gt;0.05,0,U10/(0.05-0.01)*3)))</f>
        <v>3</v>
      </c>
      <c r="U10" s="6">
        <f>IF(AA10=0,0,(V10-W10-X10-Y10-Z10)/AA10)</f>
        <v>-0.16558254691557647</v>
      </c>
      <c r="V10" s="35">
        <v>3461</v>
      </c>
      <c r="W10" s="10"/>
      <c r="X10" s="10">
        <v>8450166</v>
      </c>
      <c r="Y10" s="10">
        <v>8450166</v>
      </c>
      <c r="Z10" s="10"/>
      <c r="AA10" s="10">
        <v>102045000</v>
      </c>
      <c r="AB10" s="12">
        <f>IF(AE10=0,3,IF(AD10/AE10&lt;$AE$7/100,3,IF(AD10/AE10&gt;$AD$7/100,0,3)))</f>
        <v>3</v>
      </c>
      <c r="AC10" s="29">
        <f>IF(AE10=0,0,AD10/AE10)</f>
        <v>0</v>
      </c>
      <c r="AD10" s="10">
        <v>340247</v>
      </c>
      <c r="AE10" s="10"/>
      <c r="AF10" s="12">
        <f>IF(AG10&gt;3,IF(AG10&lt;8,1,0),0)</f>
        <v>0</v>
      </c>
      <c r="AG10" s="19">
        <f>AH10+4-AI10</f>
        <v>-1</v>
      </c>
      <c r="AH10" s="18">
        <v>12</v>
      </c>
      <c r="AI10" s="18">
        <v>17</v>
      </c>
      <c r="AJ10" s="12">
        <f>IF(AK10&lt;0.3,0,IF(AK10&gt;0.7,2,2*AK10/0.7))</f>
        <v>0</v>
      </c>
      <c r="AK10" s="6">
        <f>AL10/(AL10+AM10)</f>
        <v>0.22210393463122718</v>
      </c>
      <c r="AL10" s="8">
        <f>F10</f>
        <v>27704515.25</v>
      </c>
      <c r="AM10" s="12">
        <v>97032200</v>
      </c>
      <c r="AN10" s="12">
        <f>IF(AO10/1&lt;$AQ$7/100,0,IF(AO10/1&gt;$AP$7/100,$AN$7,($AP$7-$AQ$7)*AO10))</f>
        <v>0</v>
      </c>
      <c r="AO10" s="6">
        <f>IF(AQ10=0,0,AP10/AQ10-1)</f>
        <v>-2.4986175237511454E-2</v>
      </c>
      <c r="AP10" s="8">
        <f>AL10</f>
        <v>27704515.25</v>
      </c>
      <c r="AQ10" s="12">
        <v>28414484.539999999</v>
      </c>
      <c r="AR10" s="12">
        <v>2</v>
      </c>
      <c r="AS10" s="12">
        <f>AP10</f>
        <v>27704515.25</v>
      </c>
      <c r="AT10" s="12">
        <v>0</v>
      </c>
      <c r="AU10" s="12">
        <f>IF(AV10&lt;$AW$7/100,1,0)</f>
        <v>1</v>
      </c>
      <c r="AV10" s="6">
        <f>IF(AX10=0,0,AW10/AX10)</f>
        <v>0</v>
      </c>
      <c r="AW10" s="10"/>
      <c r="AX10" s="10">
        <v>3167945.8</v>
      </c>
      <c r="AY10" s="12">
        <f>IF(AZ10=0,1,IF(AZ10/BA10&lt;0.01,1,0))</f>
        <v>1</v>
      </c>
      <c r="AZ10" s="10"/>
      <c r="BA10" s="10">
        <v>670298.4</v>
      </c>
      <c r="BB10" s="12">
        <f>IF(BC10&lt;0.001,$BB$7,0)</f>
        <v>4</v>
      </c>
      <c r="BC10" s="6">
        <f>BD10/(BE10+BF10+BG10)</f>
        <v>0</v>
      </c>
      <c r="BD10" s="10"/>
      <c r="BE10" s="10">
        <v>161915.45000000001</v>
      </c>
      <c r="BF10" s="10">
        <v>80</v>
      </c>
      <c r="BG10" s="10">
        <v>16355.62</v>
      </c>
      <c r="BH10" s="12">
        <f>IF(BI10&lt;0.95,0,IF(BI10&lt;1.05,2,0))</f>
        <v>2</v>
      </c>
      <c r="BI10" s="6">
        <f>(BJ10/BK10/BL10)/BM10</f>
        <v>0.98972546805800998</v>
      </c>
      <c r="BJ10" s="10">
        <v>26360100</v>
      </c>
      <c r="BK10" s="10">
        <v>36.700000000000003</v>
      </c>
      <c r="BL10" s="10">
        <v>12</v>
      </c>
      <c r="BM10" s="12">
        <v>60476.27</v>
      </c>
      <c r="BN10" s="12">
        <f>IF(BO10&lt;0.7,0,IF(BO10&lt;0.8,2,0))</f>
        <v>2</v>
      </c>
      <c r="BO10" s="6">
        <f>BP10/BQ10</f>
        <v>0.71658606491032661</v>
      </c>
      <c r="BP10" s="10">
        <v>93076251.5</v>
      </c>
      <c r="BQ10" s="8">
        <v>129888447.54000001</v>
      </c>
      <c r="BR10" s="25">
        <f>IF((BT10+BU10)/BV10&lt;0.6,0,2)</f>
        <v>2</v>
      </c>
      <c r="BS10" s="30">
        <f>(BT10+BU10)/BV10</f>
        <v>2</v>
      </c>
      <c r="BT10" s="10">
        <v>5</v>
      </c>
      <c r="BU10" s="10">
        <v>5</v>
      </c>
      <c r="BV10" s="10">
        <v>5</v>
      </c>
      <c r="BW10" s="12">
        <f>IF(BY10/BZ10&lt;$BY$7/100,0,IF(BY10/BZ10&gt;$BZ$7/100,3,$BW$7*(BY10/BZ10-$BW$7/100)/(($BY$7-$BZ$7)/100)))</f>
        <v>3</v>
      </c>
      <c r="BX10" s="6">
        <f>BY10/BZ10</f>
        <v>1</v>
      </c>
      <c r="BY10" s="10">
        <v>78</v>
      </c>
      <c r="BZ10" s="10">
        <v>78</v>
      </c>
      <c r="CA10" s="25">
        <f>IF(CB10&gt;0,0,5)</f>
        <v>5</v>
      </c>
      <c r="CB10" s="10">
        <v>0</v>
      </c>
      <c r="CC10" s="12">
        <f>IF(CD10/CE10&lt;$CD$7/100,0,IF(CD10/CE10&gt;$CE$7/100,$CC$7,$CC$7*(CD10/CE10-$CC$7/100)/(($CD$7-$CE$7)/100)))</f>
        <v>0</v>
      </c>
      <c r="CD10" s="37">
        <v>29</v>
      </c>
      <c r="CE10" s="37">
        <v>32</v>
      </c>
      <c r="CF10" s="25">
        <f>IF(CG10&gt;0,0,3)</f>
        <v>3</v>
      </c>
      <c r="CG10" s="10"/>
      <c r="CH10" s="25">
        <f>IF(CI10&gt;0,0,3)</f>
        <v>3</v>
      </c>
      <c r="CI10" s="10"/>
      <c r="CJ10" s="12">
        <f>IF(CL10/CK10&lt;0.95,0,5*(CK10/CL10))</f>
        <v>5</v>
      </c>
      <c r="CK10" s="10">
        <v>6</v>
      </c>
      <c r="CL10" s="12">
        <v>6</v>
      </c>
      <c r="CM10" s="31">
        <f>IF(CN10&gt;0,0,4)</f>
        <v>4</v>
      </c>
      <c r="CN10" s="10">
        <v>0</v>
      </c>
      <c r="CO10" s="10">
        <v>18</v>
      </c>
      <c r="CP10" s="12">
        <f>IF(CR10/CS10&gt;1,0,IF(CR10/CS10&lt;$CS$7/100,0,IF(CR10/CS10&gt;$CR$7/100,$CP$7,$CP$7*(CR10/CS10-$CS$7/100)/(($CR$7-$CS$7)/100))))</f>
        <v>4</v>
      </c>
      <c r="CQ10" s="6">
        <f>CR10/CS10</f>
        <v>0.9999748786624878</v>
      </c>
      <c r="CR10" s="10">
        <v>137728.06</v>
      </c>
      <c r="CS10" s="10">
        <v>137731.51999999999</v>
      </c>
      <c r="CT10" s="12">
        <f>IF(CU10&gt;0.01,0,3)</f>
        <v>3</v>
      </c>
      <c r="CU10" s="6">
        <f>IF(CW10=0,0,CV10/CW10)</f>
        <v>0</v>
      </c>
      <c r="CV10" s="10">
        <v>0</v>
      </c>
      <c r="CW10" s="12">
        <v>58290.1</v>
      </c>
      <c r="CX10" s="12">
        <f>IF(CY10&lt;0.9,0,5*CY10)</f>
        <v>5</v>
      </c>
      <c r="CY10" s="32">
        <f>CZ10/DA10</f>
        <v>1</v>
      </c>
      <c r="CZ10" s="9">
        <v>16</v>
      </c>
      <c r="DA10" s="9">
        <v>16</v>
      </c>
      <c r="DB10" s="12">
        <f>IF(DD10/DE10&lt;$DE$7/100,0,IF(DD10/DE10&gt;$DD$7/100,$DB$7,$DB$7*(DD10/DE10-$DE$7/100)/(($DD$7-$DE$7)/100)))</f>
        <v>4</v>
      </c>
      <c r="DC10" s="6">
        <f>DD10/DE10</f>
        <v>1</v>
      </c>
      <c r="DD10" s="9">
        <v>89</v>
      </c>
      <c r="DE10" s="9">
        <v>89</v>
      </c>
      <c r="DF10" s="33">
        <f>D10+H10+L10+P10+T10+AB10+AF10+AJ10+AN10+AR10+AU10+AY10+BB10+BH10+BN10+BR10+BW10+CA10+CC10+CF10+CH10+CJ10+CM10+CP10+CT10+CX10+DB10</f>
        <v>70.273040182729702</v>
      </c>
      <c r="DG10" s="44">
        <f>IF(DF10&gt;70,IF(DF10&gt;85,1,2),3)</f>
        <v>2</v>
      </c>
      <c r="DH10" s="34">
        <f>RANK(DF10,$DF$9:$DF$67)</f>
        <v>2</v>
      </c>
      <c r="DI10" s="70"/>
      <c r="DJ10" s="70"/>
    </row>
    <row r="11" spans="1:139" ht="45" x14ac:dyDescent="0.25">
      <c r="A11" s="28">
        <v>6</v>
      </c>
      <c r="B11" s="14" t="s">
        <v>137</v>
      </c>
      <c r="C11" s="14" t="s">
        <v>141</v>
      </c>
      <c r="D11" s="12">
        <f>IF(E11&gt;1,0,IF(F11/G11&lt;$G$7/100,0,IF(F11/G11&gt;$F$7/100,3,$D$7*(F11/G11-$G$7/100)/(($F$7-$G$7)/100))))</f>
        <v>2.2384911671193457</v>
      </c>
      <c r="E11" s="29">
        <f>IF(G11=0,0,F11/G11)</f>
        <v>0.95969309778984924</v>
      </c>
      <c r="F11" s="10">
        <v>4336914.75</v>
      </c>
      <c r="G11" s="10">
        <v>4519064.2300000004</v>
      </c>
      <c r="H11" s="12">
        <f>IF(J11/K11&lt;$K$7/100,0,IF(J11/K11&gt;$J$7/100,3,$H$7*(J11/K11-$K$7/100)/(($J$7-$K$7)/100)))</f>
        <v>3</v>
      </c>
      <c r="I11" s="6">
        <f>IF(K11=0,0,J11/K11)</f>
        <v>1.3441675254237289</v>
      </c>
      <c r="J11" s="10">
        <v>3965294.2</v>
      </c>
      <c r="K11" s="10">
        <v>2950000</v>
      </c>
      <c r="L11" s="12">
        <f>IF(N11/O11&lt;$O$7/100,0,IF(N11/O11&gt;$N$7/100,3,$L$7*(N11/O11-$O$7/100)/(($N$7-$O$7)/100)))</f>
        <v>3</v>
      </c>
      <c r="M11" s="6">
        <f>IF(O11=0,0,N11/O11)</f>
        <v>2.5362074561403509</v>
      </c>
      <c r="N11" s="8">
        <f>F11</f>
        <v>4336914.75</v>
      </c>
      <c r="O11" s="10">
        <v>1710000</v>
      </c>
      <c r="P11" s="12">
        <f>IF(R11/S11&lt;$S$7/100,0,IF(R11/S11&gt;$R$7/100,3,$P$7*(R11/S11-$S$7/100)/(($R$7-$S$7)/100)))</f>
        <v>3</v>
      </c>
      <c r="Q11" s="6">
        <f>IF(S11=0,0,R11/S11)</f>
        <v>1.3441675254237289</v>
      </c>
      <c r="R11" s="12">
        <f>J11</f>
        <v>3965294.2</v>
      </c>
      <c r="S11" s="8">
        <v>2950000</v>
      </c>
      <c r="T11" s="10">
        <f>IF(V11=0,3,IF(U11&lt;0.01,3,IF(U11&gt;0.05,0,U11/(0.05-0.01)*3)))</f>
        <v>3</v>
      </c>
      <c r="U11" s="6">
        <f>IF(AA11=0,0,(V11-W11-X11-Y11-Z11)/AA11)</f>
        <v>-2.3455369890665309E-2</v>
      </c>
      <c r="V11" s="35"/>
      <c r="W11" s="10"/>
      <c r="X11" s="10">
        <v>890077.34</v>
      </c>
      <c r="Y11" s="10">
        <v>890077.34</v>
      </c>
      <c r="Z11" s="10"/>
      <c r="AA11" s="10">
        <v>75895400</v>
      </c>
      <c r="AB11" s="12">
        <f>IF(AE11=0,3,IF(AD11/AE11&lt;$AE$7/100,3,IF(AD11/AE11&gt;$AD$7/100,0,3)))</f>
        <v>3</v>
      </c>
      <c r="AC11" s="29">
        <f>IF(AE11=0,0,AD11/AE11)</f>
        <v>0</v>
      </c>
      <c r="AD11" s="10">
        <v>0</v>
      </c>
      <c r="AE11" s="10"/>
      <c r="AF11" s="12">
        <f>IF(AG11&gt;3,IF(AG11&lt;8,1,0),0)</f>
        <v>0</v>
      </c>
      <c r="AG11" s="19">
        <f>AH11+4-AI11</f>
        <v>-2</v>
      </c>
      <c r="AH11" s="18">
        <v>16</v>
      </c>
      <c r="AI11" s="18">
        <v>22</v>
      </c>
      <c r="AJ11" s="12">
        <f>IF(AK11&lt;0.3,0,IF(AK11&gt;0.7,2,2*AK11/0.7))</f>
        <v>0</v>
      </c>
      <c r="AK11" s="6">
        <f>AL11/(AL11+AM11)</f>
        <v>5.2955194998044804E-2</v>
      </c>
      <c r="AL11" s="8">
        <f>F11</f>
        <v>4336914.75</v>
      </c>
      <c r="AM11" s="12">
        <v>77560900</v>
      </c>
      <c r="AN11" s="12">
        <f>IF(AO11/1&lt;$AQ$7/100,0,IF(AO11/1&gt;$AP$7/100,$AN$7,($AP$7-$AQ$7)*AO11))</f>
        <v>2</v>
      </c>
      <c r="AO11" s="6">
        <f>IF(AQ11=0,0,AP11/AQ11-1)</f>
        <v>0.25066161357529237</v>
      </c>
      <c r="AP11" s="8">
        <f>AL11</f>
        <v>4336914.75</v>
      </c>
      <c r="AQ11" s="12">
        <v>3467696.38</v>
      </c>
      <c r="AR11" s="12">
        <v>2</v>
      </c>
      <c r="AS11" s="12">
        <f>AP11</f>
        <v>4336914.75</v>
      </c>
      <c r="AT11" s="12">
        <v>0</v>
      </c>
      <c r="AU11" s="12">
        <f>IF(AV11&lt;$AW$7/100,1,0)</f>
        <v>1</v>
      </c>
      <c r="AV11" s="6">
        <f>IF(AX11=0,0,AW11/AX11)</f>
        <v>0</v>
      </c>
      <c r="AW11" s="10"/>
      <c r="AX11" s="10">
        <v>633284.51</v>
      </c>
      <c r="AY11" s="12">
        <f>IF(AZ11=0,1,IF(AZ11/BA11&lt;0.01,1,0))</f>
        <v>1</v>
      </c>
      <c r="AZ11" s="10"/>
      <c r="BA11" s="10">
        <v>1197331.94</v>
      </c>
      <c r="BB11" s="12">
        <f>IF(BC11&lt;0.001,$BB$7,0)</f>
        <v>4</v>
      </c>
      <c r="BC11" s="6">
        <f>BD11/(BE11+BF11+BG11)</f>
        <v>0</v>
      </c>
      <c r="BD11" s="10"/>
      <c r="BE11" s="10">
        <v>82673.77</v>
      </c>
      <c r="BF11" s="10"/>
      <c r="BG11" s="10">
        <v>12190.92</v>
      </c>
      <c r="BH11" s="12">
        <f>IF(BI11&lt;0.95,0,IF(BI11&lt;1.05,2,0))</f>
        <v>2</v>
      </c>
      <c r="BI11" s="6">
        <f>(BJ11/BK11/BL11)/BM11</f>
        <v>1.0129655376975228</v>
      </c>
      <c r="BJ11" s="10">
        <v>19480800</v>
      </c>
      <c r="BK11" s="10">
        <v>26.5</v>
      </c>
      <c r="BL11" s="10">
        <v>12</v>
      </c>
      <c r="BM11" s="12">
        <v>60476.27</v>
      </c>
      <c r="BN11" s="12">
        <f>IF(BO11&lt;0.7,0,IF(BO11&lt;0.8,2,0))</f>
        <v>0</v>
      </c>
      <c r="BO11" s="6">
        <f>BP11/BQ11</f>
        <v>0.66881330703483921</v>
      </c>
      <c r="BP11" s="10">
        <v>53411894.990000002</v>
      </c>
      <c r="BQ11" s="8">
        <v>79860694.200000003</v>
      </c>
      <c r="BR11" s="25">
        <f>IF((BT11+BU11)/BV11&lt;0.6,0,2)</f>
        <v>2</v>
      </c>
      <c r="BS11" s="30">
        <f>(BT11+BU11)/BV11</f>
        <v>2</v>
      </c>
      <c r="BT11" s="10">
        <v>4</v>
      </c>
      <c r="BU11" s="10">
        <v>4</v>
      </c>
      <c r="BV11" s="10">
        <v>4</v>
      </c>
      <c r="BW11" s="12">
        <f>IF(BY11/BZ11&lt;$BY$7/100,0,IF(BY11/BZ11&gt;$BZ$7/100,3,$BW$7*(BY11/BZ11-$BW$7/100)/(($BY$7-$BZ$7)/100)))</f>
        <v>3</v>
      </c>
      <c r="BX11" s="6">
        <f>BY11/BZ11</f>
        <v>1</v>
      </c>
      <c r="BY11" s="10">
        <v>2</v>
      </c>
      <c r="BZ11" s="10">
        <v>2</v>
      </c>
      <c r="CA11" s="25">
        <f>IF(CB11&gt;0,0,5)</f>
        <v>5</v>
      </c>
      <c r="CB11" s="10">
        <v>0</v>
      </c>
      <c r="CC11" s="12">
        <f>IF(CD11/CE11&lt;$CD$7/100,0,IF(CD11/CE11&gt;$CE$7/100,$CC$7,$CC$7*(CD11/CE11-$CC$7/100)/(($CD$7-$CE$7)/100)))</f>
        <v>0</v>
      </c>
      <c r="CD11" s="37">
        <v>30</v>
      </c>
      <c r="CE11" s="37">
        <v>32</v>
      </c>
      <c r="CF11" s="25">
        <f>IF(CG11&gt;0,0,3)</f>
        <v>3</v>
      </c>
      <c r="CG11" s="10"/>
      <c r="CH11" s="25">
        <f>IF(CI11&gt;0,0,3)</f>
        <v>3</v>
      </c>
      <c r="CI11" s="10"/>
      <c r="CJ11" s="12">
        <f>IF(CL11/CK11&lt;0.95,0,5*(CK11/CL11))</f>
        <v>5</v>
      </c>
      <c r="CK11" s="10">
        <v>6</v>
      </c>
      <c r="CL11" s="12">
        <v>6</v>
      </c>
      <c r="CM11" s="31">
        <f>IF(CN11&gt;0,0,4)</f>
        <v>4</v>
      </c>
      <c r="CN11" s="10">
        <v>0</v>
      </c>
      <c r="CO11" s="10">
        <v>71.47</v>
      </c>
      <c r="CP11" s="12">
        <f>IF(CR11/CS11&gt;1,0,IF(CR11/CS11&lt;$CS$7/100,0,IF(CR11/CS11&gt;$CR$7/100,$CP$7,$CP$7*(CR11/CS11-$CS$7/100)/(($CR$7-$CS$7)/100))))</f>
        <v>4</v>
      </c>
      <c r="CQ11" s="6">
        <f>CR11/CS11</f>
        <v>1</v>
      </c>
      <c r="CR11" s="10">
        <v>112694.47</v>
      </c>
      <c r="CS11" s="10">
        <v>112694.47</v>
      </c>
      <c r="CT11" s="12">
        <f>IF(CU11&gt;0.01,0,3)</f>
        <v>3</v>
      </c>
      <c r="CU11" s="6">
        <f>IF(CW11=0,0,CV11/CW11)</f>
        <v>0</v>
      </c>
      <c r="CV11" s="10">
        <v>0</v>
      </c>
      <c r="CW11" s="12">
        <v>127141.6</v>
      </c>
      <c r="CX11" s="12">
        <f>IF(CY11&lt;0.9,0,5*CY11)</f>
        <v>5</v>
      </c>
      <c r="CY11" s="32">
        <f>CZ11/DA11</f>
        <v>1</v>
      </c>
      <c r="CZ11" s="9">
        <v>10</v>
      </c>
      <c r="DA11" s="9">
        <v>10</v>
      </c>
      <c r="DB11" s="12">
        <f>IF(DD11/DE11&lt;$DE$7/100,0,IF(DD11/DE11&gt;$DD$7/100,$DB$7,$DB$7*(DD11/DE11-$DE$7/100)/(($DD$7-$DE$7)/100)))</f>
        <v>4</v>
      </c>
      <c r="DC11" s="6">
        <f>DD11/DE11</f>
        <v>1</v>
      </c>
      <c r="DD11" s="9">
        <v>62</v>
      </c>
      <c r="DE11" s="9">
        <v>62</v>
      </c>
      <c r="DF11" s="33">
        <f>D11+H11+L11+P11+T11+AB11+AF11+AJ11+AN11+AR11+AU11+AY11+BB11+BH11+BN11+BR11+BW11+CA11+CC11+CF11+CH11+CJ11+CM11+CP11+CT11+CX11+DB11</f>
        <v>70.238491167119349</v>
      </c>
      <c r="DG11" s="44">
        <f>IF(DF11&gt;70,IF(DF11&gt;85,1,2),3)</f>
        <v>2</v>
      </c>
      <c r="DH11" s="34">
        <f>RANK(DF11,$DF$9:$DF$67)</f>
        <v>3</v>
      </c>
      <c r="DI11" s="70"/>
      <c r="DJ11" s="70"/>
    </row>
    <row r="12" spans="1:139" ht="45" x14ac:dyDescent="0.25">
      <c r="A12" s="28">
        <v>13</v>
      </c>
      <c r="B12" s="14" t="s">
        <v>137</v>
      </c>
      <c r="C12" s="14" t="s">
        <v>148</v>
      </c>
      <c r="D12" s="12">
        <f>IF(E12&gt;1,0,IF(F12/G12&lt;$G$7/100,0,IF(F12/G12&gt;$F$7/100,3,$D$7*(F12/G12-$G$7/100)/(($F$7-$G$7)/100))))</f>
        <v>3</v>
      </c>
      <c r="E12" s="29">
        <f>IF(G12=0,0,F12/G12)</f>
        <v>0.98449797174701914</v>
      </c>
      <c r="F12" s="10">
        <v>7596386.3499999996</v>
      </c>
      <c r="G12" s="10">
        <v>7716000</v>
      </c>
      <c r="H12" s="12">
        <f>IF(J12/K12&lt;$K$7/100,0,IF(J12/K12&gt;$J$7/100,3,$H$7*(J12/K12-$K$7/100)/(($J$7-$K$7)/100)))</f>
        <v>3</v>
      </c>
      <c r="I12" s="6">
        <f>IF(K12=0,0,J12/K12)</f>
        <v>1.0000024336478264</v>
      </c>
      <c r="J12" s="10">
        <v>4536411.04</v>
      </c>
      <c r="K12" s="10">
        <v>4536400</v>
      </c>
      <c r="L12" s="12">
        <f>IF(N12/O12&lt;$O$7/100,0,IF(N12/O12&gt;$N$7/100,3,$L$7*(N12/O12-$O$7/100)/(($N$7-$O$7)/100)))</f>
        <v>3</v>
      </c>
      <c r="M12" s="6">
        <f>IF(O12=0,0,N12/O12)</f>
        <v>1.3811611545454545</v>
      </c>
      <c r="N12" s="8">
        <f>F12</f>
        <v>7596386.3499999996</v>
      </c>
      <c r="O12" s="10">
        <v>5500000</v>
      </c>
      <c r="P12" s="12">
        <f>IF(R12/S12&lt;$S$7/100,0,IF(R12/S12&gt;$R$7/100,3,$P$7*(R12/S12-$S$7/100)/(($R$7-$S$7)/100)))</f>
        <v>3</v>
      </c>
      <c r="Q12" s="6">
        <f>IF(S12=0,0,R12/S12)</f>
        <v>1.0000024336478264</v>
      </c>
      <c r="R12" s="12">
        <f>J12</f>
        <v>4536411.04</v>
      </c>
      <c r="S12" s="8">
        <v>4536400</v>
      </c>
      <c r="T12" s="10">
        <f>IF(V12=0,3,IF(U12&lt;0.01,3,IF(U12&gt;0.05,0,U12/(0.05-0.01)*3)))</f>
        <v>3</v>
      </c>
      <c r="U12" s="6">
        <f>IF(AA12=0,0,(V12-W12-X12-Y12-Z12)/AA12)</f>
        <v>-8.6979303117631648E-2</v>
      </c>
      <c r="V12" s="35"/>
      <c r="W12" s="10"/>
      <c r="X12" s="10">
        <v>4150000</v>
      </c>
      <c r="Y12" s="10">
        <v>4150000</v>
      </c>
      <c r="Z12" s="10"/>
      <c r="AA12" s="10">
        <v>95425000</v>
      </c>
      <c r="AB12" s="12">
        <f>IF(AE12=0,3,IF(AD12/AE12&lt;$AE$7/100,3,IF(AD12/AE12&gt;$AD$7/100,0,3)))</f>
        <v>3</v>
      </c>
      <c r="AC12" s="29">
        <f>IF(AE12=0,0,AD12/AE12)</f>
        <v>4.7710827635171176E-4</v>
      </c>
      <c r="AD12" s="10">
        <v>619.45000000000005</v>
      </c>
      <c r="AE12" s="10">
        <v>1298342.6000000001</v>
      </c>
      <c r="AF12" s="12">
        <f>IF(AG12&gt;3,IF(AG12&lt;8,1,0),0)</f>
        <v>0</v>
      </c>
      <c r="AG12" s="19">
        <f>AH12+4-AI12</f>
        <v>-9</v>
      </c>
      <c r="AH12" s="18">
        <v>5</v>
      </c>
      <c r="AI12" s="18">
        <v>18</v>
      </c>
      <c r="AJ12" s="12">
        <f>IF(AK12&lt;0.3,0,IF(AK12&gt;0.7,2,2*AK12/0.7))</f>
        <v>0</v>
      </c>
      <c r="AK12" s="6">
        <f>AL12/(AL12+AM12)</f>
        <v>8.3590689412088012E-2</v>
      </c>
      <c r="AL12" s="8">
        <f>F12</f>
        <v>7596386.3499999996</v>
      </c>
      <c r="AM12" s="12">
        <v>83279600</v>
      </c>
      <c r="AN12" s="12">
        <f>IF(AO12/1&lt;$AQ$7/100,0,IF(AO12/1&gt;$AP$7/100,$AN$7,($AP$7-$AQ$7)*AO12))</f>
        <v>2</v>
      </c>
      <c r="AO12" s="6">
        <f>IF(AQ12=0,0,AP12/AQ12-1)</f>
        <v>0.54064779586059575</v>
      </c>
      <c r="AP12" s="8">
        <f>AL12</f>
        <v>7596386.3499999996</v>
      </c>
      <c r="AQ12" s="12">
        <v>4930644.3499999996</v>
      </c>
      <c r="AR12" s="12">
        <v>2</v>
      </c>
      <c r="AS12" s="12">
        <f>AP12</f>
        <v>7596386.3499999996</v>
      </c>
      <c r="AT12" s="12">
        <v>0</v>
      </c>
      <c r="AU12" s="12">
        <f>IF(AV12&lt;$AW$7/100,1,0)</f>
        <v>1</v>
      </c>
      <c r="AV12" s="6">
        <f>IF(AX12=0,0,AW12/AX12)</f>
        <v>0</v>
      </c>
      <c r="AW12" s="10"/>
      <c r="AX12" s="10">
        <v>972998.02</v>
      </c>
      <c r="AY12" s="12">
        <f>IF(AZ12=0,1,IF(AZ12/BA12&lt;0.01,1,0))</f>
        <v>1</v>
      </c>
      <c r="AZ12" s="10"/>
      <c r="BA12" s="10">
        <v>2986621.98</v>
      </c>
      <c r="BB12" s="12">
        <f>IF(BC12&lt;0.001,$BB$7,0)</f>
        <v>4</v>
      </c>
      <c r="BC12" s="6">
        <f>BD12/(BE12+BF12+BG12)</f>
        <v>0</v>
      </c>
      <c r="BD12" s="10"/>
      <c r="BE12" s="10">
        <v>64414.15</v>
      </c>
      <c r="BF12" s="10"/>
      <c r="BG12" s="10">
        <v>14609.63</v>
      </c>
      <c r="BH12" s="12">
        <f>IF(BI12&lt;0.95,0,IF(BI12&lt;1.05,2,0))</f>
        <v>0</v>
      </c>
      <c r="BI12" s="6">
        <f>(BJ12/BK12/BL12)/BM12</f>
        <v>1.062253289617052</v>
      </c>
      <c r="BJ12" s="10">
        <v>30373200</v>
      </c>
      <c r="BK12" s="10">
        <v>39.4</v>
      </c>
      <c r="BL12" s="10">
        <v>12</v>
      </c>
      <c r="BM12" s="12">
        <v>60476.27</v>
      </c>
      <c r="BN12" s="12">
        <f>IF(BO12&lt;0.7,0,IF(BO12&lt;0.8,2,0))</f>
        <v>0</v>
      </c>
      <c r="BO12" s="6">
        <f>BP12/BQ12</f>
        <v>0.69545498274510953</v>
      </c>
      <c r="BP12" s="10">
        <v>69518661.390000001</v>
      </c>
      <c r="BQ12" s="8">
        <v>99961411.040000007</v>
      </c>
      <c r="BR12" s="25">
        <f>IF((BT12+BU12)/BV12&lt;0.6,0,2)</f>
        <v>2</v>
      </c>
      <c r="BS12" s="30">
        <f>(BT12+BU12)/BV12</f>
        <v>1.5</v>
      </c>
      <c r="BT12" s="10">
        <v>2</v>
      </c>
      <c r="BU12" s="10">
        <v>1</v>
      </c>
      <c r="BV12" s="10">
        <v>2</v>
      </c>
      <c r="BW12" s="12">
        <f>IF(BY12/BZ12&lt;$BY$7/100,0,IF(BY12/BZ12&gt;$BZ$7/100,3,$BW$7*(BY12/BZ12-$BW$7/100)/(($BY$7-$BZ$7)/100)))</f>
        <v>3</v>
      </c>
      <c r="BX12" s="6">
        <f>BY12/BZ12</f>
        <v>1</v>
      </c>
      <c r="BY12" s="10">
        <v>5</v>
      </c>
      <c r="BZ12" s="10">
        <v>5</v>
      </c>
      <c r="CA12" s="25">
        <f>IF(CB12&gt;0,0,5)</f>
        <v>5</v>
      </c>
      <c r="CB12" s="10">
        <v>0</v>
      </c>
      <c r="CC12" s="12">
        <f>IF(CD12/CE12&lt;$CD$7/100,0,IF(CD12/CE12&gt;$CE$7/100,$CC$7,$CC$7*(CD12/CE12-$CC$7/100)/(($CD$7-$CE$7)/100)))</f>
        <v>0</v>
      </c>
      <c r="CD12" s="37">
        <v>28</v>
      </c>
      <c r="CE12" s="37">
        <v>30</v>
      </c>
      <c r="CF12" s="25">
        <f>IF(CG12&gt;0,0,3)</f>
        <v>3</v>
      </c>
      <c r="CG12" s="10"/>
      <c r="CH12" s="25">
        <f>IF(CI12&gt;0,0,3)</f>
        <v>3</v>
      </c>
      <c r="CI12" s="10"/>
      <c r="CJ12" s="12">
        <f>IF(CL12/CK12&lt;0.95,0,5*(CK12/CL12))</f>
        <v>5</v>
      </c>
      <c r="CK12" s="10">
        <v>6</v>
      </c>
      <c r="CL12" s="12">
        <v>6</v>
      </c>
      <c r="CM12" s="31">
        <f>IF(CN12&gt;0,0,4)</f>
        <v>4</v>
      </c>
      <c r="CN12" s="12">
        <v>0</v>
      </c>
      <c r="CO12" s="12">
        <v>43</v>
      </c>
      <c r="CP12" s="12">
        <f>IF(CR12/CS12&gt;1,0,IF(CR12/CS12&lt;$CS$7/100,0,IF(CR12/CS12&gt;$CR$7/100,$CP$7,$CP$7*(CR12/CS12-$CS$7/100)/(($CR$7-$CS$7)/100))))</f>
        <v>4</v>
      </c>
      <c r="CQ12" s="6">
        <f>CR12/CS12</f>
        <v>0.99918623235550919</v>
      </c>
      <c r="CR12" s="40">
        <v>126272.3</v>
      </c>
      <c r="CS12" s="40">
        <v>126375.14</v>
      </c>
      <c r="CT12" s="12">
        <f>IF(CU12&gt;0.01,0,3)</f>
        <v>3</v>
      </c>
      <c r="CU12" s="6">
        <f>IF(CW12=0,0,CV12/CW12)</f>
        <v>0</v>
      </c>
      <c r="CV12" s="10">
        <v>0</v>
      </c>
      <c r="CW12" s="12">
        <v>83279.600000000006</v>
      </c>
      <c r="CX12" s="12">
        <f>IF(CY12&lt;0.9,0,5*CY12)</f>
        <v>5</v>
      </c>
      <c r="CY12" s="32">
        <f>CZ12/DA12</f>
        <v>1</v>
      </c>
      <c r="CZ12" s="9">
        <v>9</v>
      </c>
      <c r="DA12" s="9">
        <v>9</v>
      </c>
      <c r="DB12" s="12">
        <f>IF(DD12/DE12&lt;$DE$7/100,0,IF(DD12/DE12&gt;$DD$7/100,$DB$7,$DB$7*(DD12/DE12-$DE$7/100)/(($DD$7-$DE$7)/100)))</f>
        <v>4</v>
      </c>
      <c r="DC12" s="6">
        <f>DD12/DE12</f>
        <v>1</v>
      </c>
      <c r="DD12" s="9">
        <v>74</v>
      </c>
      <c r="DE12" s="9">
        <v>74</v>
      </c>
      <c r="DF12" s="33">
        <f>D12+H12+L12+P12+T12+AB12+AF12+AJ12+AN12+AR12+AU12+AY12+BB12+BH12+BN12+BR12+BW12+CA12+CC12+CF12+CH12+CJ12+CM12+CP12+CT12+CX12+DB12</f>
        <v>69</v>
      </c>
      <c r="DG12" s="45">
        <f>IF(DF12&gt;70,IF(DF12&gt;85,1,2),3)</f>
        <v>3</v>
      </c>
      <c r="DH12" s="34">
        <f>RANK(DF12,$DF$9:$DF$67)</f>
        <v>4</v>
      </c>
      <c r="DI12" s="70"/>
      <c r="DJ12" s="70"/>
    </row>
    <row r="13" spans="1:139" ht="60" x14ac:dyDescent="0.25">
      <c r="A13" s="28">
        <v>18</v>
      </c>
      <c r="B13" s="14" t="s">
        <v>137</v>
      </c>
      <c r="C13" s="14" t="s">
        <v>152</v>
      </c>
      <c r="D13" s="12">
        <f>IF(E13&gt;1,0,IF(F13/G13&lt;$G$7/100,0,IF(F13/G13&gt;$F$7/100,3,$D$7*(F13/G13-$G$7/100)/(($F$7-$G$7)/100))))</f>
        <v>3</v>
      </c>
      <c r="E13" s="29">
        <f>IF(G13=0,0,F13/G13)</f>
        <v>0.98393624422649217</v>
      </c>
      <c r="F13" s="10">
        <v>5554588.2999999998</v>
      </c>
      <c r="G13" s="10">
        <v>5645272.5800000001</v>
      </c>
      <c r="H13" s="12">
        <f>IF(J13/K13&lt;$K$7/100,0,IF(J13/K13&gt;$J$7/100,3,$H$7*(J13/K13-$K$7/100)/(($J$7-$K$7)/100)))</f>
        <v>3</v>
      </c>
      <c r="I13" s="6">
        <f>IF(K13=0,0,J13/K13)</f>
        <v>0.98621063819830079</v>
      </c>
      <c r="J13" s="10">
        <v>5533691.6100000003</v>
      </c>
      <c r="K13" s="10">
        <v>5611064.6100000003</v>
      </c>
      <c r="L13" s="12">
        <f>IF(N13/O13&lt;$O$7/100,0,IF(N13/O13&gt;$N$7/100,3,$L$7*(N13/O13-$O$7/100)/(($N$7-$O$7)/100)))</f>
        <v>2.1619125766624272</v>
      </c>
      <c r="M13" s="6">
        <f>IF(O13=0,0,N13/O13)</f>
        <v>0.8941275051108285</v>
      </c>
      <c r="N13" s="8">
        <f>F13</f>
        <v>5554588.2999999998</v>
      </c>
      <c r="O13" s="10">
        <v>6212300</v>
      </c>
      <c r="P13" s="12">
        <f>IF(R13/S13&lt;$S$7/100,0,IF(R13/S13&gt;$R$7/100,3,$P$7*(R13/S13-$S$7/100)/(($R$7-$S$7)/100)))</f>
        <v>3</v>
      </c>
      <c r="Q13" s="6">
        <f>IF(S13=0,0,R13/S13)</f>
        <v>0.98621063819830079</v>
      </c>
      <c r="R13" s="12">
        <f>J13</f>
        <v>5533691.6100000003</v>
      </c>
      <c r="S13" s="8">
        <v>5611064.6100000003</v>
      </c>
      <c r="T13" s="10">
        <f>IF(V13=0,3,IF(U13&lt;0.01,3,IF(U13&gt;0.05,0,U13/(0.05-0.01)*3)))</f>
        <v>3</v>
      </c>
      <c r="U13" s="6">
        <f>IF(AA13=0,0,(V13-W13-X13-Y13-Z13)/AA13)</f>
        <v>-0.14641736965838403</v>
      </c>
      <c r="V13" s="35">
        <v>12193.54</v>
      </c>
      <c r="W13" s="10"/>
      <c r="X13" s="10">
        <v>4953512.37</v>
      </c>
      <c r="Y13" s="10">
        <v>1567006.46</v>
      </c>
      <c r="Z13" s="10"/>
      <c r="AA13" s="10">
        <v>44450500</v>
      </c>
      <c r="AB13" s="12">
        <f>IF(AE13=0,3,IF(AD13/AE13&lt;$AE$7/100,3,IF(AD13/AE13&gt;$AD$7/100,0,3)))</f>
        <v>3</v>
      </c>
      <c r="AC13" s="29">
        <f>IF(AE13=0,0,AD13/AE13)</f>
        <v>0</v>
      </c>
      <c r="AD13" s="10">
        <v>0</v>
      </c>
      <c r="AE13" s="10"/>
      <c r="AF13" s="12">
        <f>IF(AG13&gt;3,IF(AG13&lt;8,1,0),0)</f>
        <v>0</v>
      </c>
      <c r="AG13" s="19">
        <f>AH13+4-AI13</f>
        <v>1</v>
      </c>
      <c r="AH13" s="18">
        <v>8</v>
      </c>
      <c r="AI13" s="18">
        <v>11</v>
      </c>
      <c r="AJ13" s="12">
        <f>IF(AK13&lt;0.3,0,IF(AK13&gt;0.7,2,2*AK13/0.7))</f>
        <v>0</v>
      </c>
      <c r="AK13" s="6">
        <f>AL13/(AL13+AM13)</f>
        <v>0.11052348012767783</v>
      </c>
      <c r="AL13" s="8">
        <f>F13</f>
        <v>5554588.2999999998</v>
      </c>
      <c r="AM13" s="12">
        <v>44702500</v>
      </c>
      <c r="AN13" s="12">
        <f>IF(AO13/1&lt;$AQ$7/100,0,IF(AO13/1&gt;$AP$7/100,$AN$7,($AP$7-$AQ$7)*AO13))</f>
        <v>0</v>
      </c>
      <c r="AO13" s="6">
        <f>IF(AQ13=0,0,AP13/AQ13-1)</f>
        <v>-2.5674165584231856E-3</v>
      </c>
      <c r="AP13" s="8">
        <f>AL13</f>
        <v>5554588.2999999998</v>
      </c>
      <c r="AQ13" s="12">
        <v>5568885.9500000002</v>
      </c>
      <c r="AR13" s="12">
        <v>2</v>
      </c>
      <c r="AS13" s="12">
        <f>AP13</f>
        <v>5554588.2999999998</v>
      </c>
      <c r="AT13" s="12">
        <v>0</v>
      </c>
      <c r="AU13" s="12">
        <f>IF(AV13&lt;$AW$7/100,1,0)</f>
        <v>1</v>
      </c>
      <c r="AV13" s="6">
        <f>IF(AX13=0,0,AW13/AX13)</f>
        <v>0</v>
      </c>
      <c r="AW13" s="10"/>
      <c r="AX13" s="10">
        <v>951872.9</v>
      </c>
      <c r="AY13" s="12">
        <f>IF(AZ13=0,1,IF(AZ13/BA13&lt;0.01,1,0))</f>
        <v>1</v>
      </c>
      <c r="AZ13" s="10"/>
      <c r="BA13" s="10">
        <v>2029913.5</v>
      </c>
      <c r="BB13" s="12">
        <f>IF(BC13&lt;0.001,$BB$7,0)</f>
        <v>4</v>
      </c>
      <c r="BC13" s="6">
        <f>BD13/(BE13+BF13+BG13)</f>
        <v>0</v>
      </c>
      <c r="BD13" s="10"/>
      <c r="BE13" s="10">
        <v>42000.58</v>
      </c>
      <c r="BF13" s="10"/>
      <c r="BG13" s="10">
        <v>1151.73</v>
      </c>
      <c r="BH13" s="12">
        <f>IF(BI13&lt;0.95,0,IF(BI13&lt;1.05,2,0))</f>
        <v>2</v>
      </c>
      <c r="BI13" s="6">
        <f>(BJ13/BK13/BL13)/BM13</f>
        <v>0.95123398538523196</v>
      </c>
      <c r="BJ13" s="10">
        <v>11045200</v>
      </c>
      <c r="BK13" s="10">
        <v>16</v>
      </c>
      <c r="BL13" s="10">
        <v>12</v>
      </c>
      <c r="BM13" s="12">
        <v>60476.27</v>
      </c>
      <c r="BN13" s="12">
        <f>IF(BO13&lt;0.7,0,IF(BO13&lt;0.8,2,0))</f>
        <v>0</v>
      </c>
      <c r="BO13" s="6">
        <f>BP13/BQ13</f>
        <v>0.67557743364012746</v>
      </c>
      <c r="BP13" s="10">
        <v>33759954.210000001</v>
      </c>
      <c r="BQ13" s="8">
        <v>49971998.07</v>
      </c>
      <c r="BR13" s="25">
        <f>IF((BT13+BU13)/BV13&lt;0.6,0,2)</f>
        <v>2</v>
      </c>
      <c r="BS13" s="30">
        <f>(BT13+BU13)/BV13</f>
        <v>1.75</v>
      </c>
      <c r="BT13" s="10">
        <v>3</v>
      </c>
      <c r="BU13" s="10">
        <v>4</v>
      </c>
      <c r="BV13" s="10">
        <v>4</v>
      </c>
      <c r="BW13" s="12">
        <f>IF(BY13/BZ13&lt;$BY$7/100,0,IF(BY13/BZ13&gt;$BZ$7/100,3,$BW$7*(BY13/BZ13-$BW$7/100)/(($BY$7-$BZ$7)/100)))</f>
        <v>3</v>
      </c>
      <c r="BX13" s="6">
        <f>BY13/BZ13</f>
        <v>1</v>
      </c>
      <c r="BY13" s="10">
        <v>3</v>
      </c>
      <c r="BZ13" s="10">
        <v>3</v>
      </c>
      <c r="CA13" s="25">
        <f>IF(CB13&gt;0,0,5)</f>
        <v>5</v>
      </c>
      <c r="CB13" s="10">
        <v>0</v>
      </c>
      <c r="CC13" s="12">
        <f>IF(CD13/CE13&lt;$CD$7/100,0,IF(CD13/CE13&gt;$CE$7/100,$CC$7,$CC$7*(CD13/CE13-$CC$7/100)/(($CD$7-$CE$7)/100)))</f>
        <v>0</v>
      </c>
      <c r="CD13" s="37">
        <v>30</v>
      </c>
      <c r="CE13" s="37">
        <v>31</v>
      </c>
      <c r="CF13" s="25">
        <f>IF(CG13&gt;0,0,3)</f>
        <v>3</v>
      </c>
      <c r="CG13" s="10"/>
      <c r="CH13" s="25">
        <f>IF(CI13&gt;0,0,3)</f>
        <v>3</v>
      </c>
      <c r="CI13" s="10"/>
      <c r="CJ13" s="12">
        <f>IF(CL13/CK13&lt;0.95,0,5*(CK13/CL13))</f>
        <v>5</v>
      </c>
      <c r="CK13" s="10">
        <v>6</v>
      </c>
      <c r="CL13" s="12">
        <v>6</v>
      </c>
      <c r="CM13" s="31">
        <f>IF(CN13&gt;0,0,4)</f>
        <v>4</v>
      </c>
      <c r="CN13" s="10">
        <v>0</v>
      </c>
      <c r="CO13" s="10">
        <v>145.6</v>
      </c>
      <c r="CP13" s="12">
        <f>IF(CR13/CS13&gt;1,0,IF(CR13/CS13&lt;$CS$7/100,0,IF(CR13/CS13&gt;$CR$7/100,$CP$7,$CP$7*(CR13/CS13-$CS$7/100)/(($CR$7-$CS$7)/100))))</f>
        <v>4</v>
      </c>
      <c r="CQ13" s="6">
        <f>CR13/CS13</f>
        <v>0.99979291476541476</v>
      </c>
      <c r="CR13" s="10">
        <v>58900.74</v>
      </c>
      <c r="CS13" s="10">
        <v>58912.94</v>
      </c>
      <c r="CT13" s="12">
        <f>IF(CU13&gt;0.01,0,3)</f>
        <v>3</v>
      </c>
      <c r="CU13" s="6">
        <f>IF(CW13=0,0,CV13/CW13)</f>
        <v>0</v>
      </c>
      <c r="CV13" s="10">
        <v>0</v>
      </c>
      <c r="CW13" s="12">
        <v>59306.8</v>
      </c>
      <c r="CX13" s="12">
        <f>IF(CY13&lt;0.9,0,5*CY13)</f>
        <v>5</v>
      </c>
      <c r="CY13" s="32">
        <f>CZ13/DA13</f>
        <v>1</v>
      </c>
      <c r="CZ13" s="9">
        <v>14</v>
      </c>
      <c r="DA13" s="9">
        <v>14</v>
      </c>
      <c r="DB13" s="12">
        <f>IF(DD13/DE13&lt;$DE$7/100,0,IF(DD13/DE13&gt;$DD$7/100,$DB$7,$DB$7*(DD13/DE13-$DE$7/100)/(($DD$7-$DE$7)/100)))</f>
        <v>4</v>
      </c>
      <c r="DC13" s="6">
        <f>DD13/DE13</f>
        <v>1</v>
      </c>
      <c r="DD13" s="9">
        <v>42</v>
      </c>
      <c r="DE13" s="9">
        <v>42</v>
      </c>
      <c r="DF13" s="33">
        <f>D13+H13+L13+P13+T13+AB13+AF13+AJ13+AN13+AR13+AU13+AY13+BB13+BH13+BN13+BR13+BW13+CA13+CC13+CF13+CH13+CJ13+CM13+CP13+CT13+CX13+DB13</f>
        <v>68.161912576662431</v>
      </c>
      <c r="DG13" s="45">
        <f>IF(DF13&gt;70,IF(DF13&gt;85,1,2),3)</f>
        <v>3</v>
      </c>
      <c r="DH13" s="34">
        <f>RANK(DF13,$DF$9:$DF$67)</f>
        <v>5</v>
      </c>
      <c r="DI13" s="70"/>
      <c r="DJ13" s="70"/>
    </row>
    <row r="14" spans="1:139" ht="45" x14ac:dyDescent="0.25">
      <c r="A14" s="28">
        <v>4</v>
      </c>
      <c r="B14" s="14" t="s">
        <v>134</v>
      </c>
      <c r="C14" s="14" t="s">
        <v>139</v>
      </c>
      <c r="D14" s="12">
        <f>IF(E14&gt;1,0,IF(F14/G14&lt;$G$7/100,0,IF(F14/G14&gt;$F$7/100,3,$D$7*(F14/G14-$G$7/100)/(($F$7-$G$7)/100))))</f>
        <v>3</v>
      </c>
      <c r="E14" s="29">
        <f>IF(G14=0,0,F14/G14)</f>
        <v>0.99088611171830676</v>
      </c>
      <c r="F14" s="9">
        <v>2961002.74</v>
      </c>
      <c r="G14" s="12">
        <v>2988237.2</v>
      </c>
      <c r="H14" s="12">
        <f>IF(J14/K14&lt;$K$7/100,0,IF(J14/K14&gt;$J$7/100,3,$H$7*(J14/K14-$K$7/100)/(($J$7-$K$7)/100)))</f>
        <v>3</v>
      </c>
      <c r="I14" s="6">
        <f>IF(K14=0,0,J14/K14)</f>
        <v>1</v>
      </c>
      <c r="J14" s="9">
        <v>2416705.67</v>
      </c>
      <c r="K14" s="12">
        <v>2416705.67</v>
      </c>
      <c r="L14" s="12">
        <f>IF(N14/O14&lt;$O$7/100,0,IF(N14/O14&gt;$N$7/100,3,$L$7*(N14/O14-$O$7/100)/(($N$7-$O$7)/100)))</f>
        <v>3</v>
      </c>
      <c r="M14" s="6">
        <f>IF(O14=0,0,N14/O14)</f>
        <v>1.1984658113759841</v>
      </c>
      <c r="N14" s="8">
        <f>F14</f>
        <v>2961002.74</v>
      </c>
      <c r="O14" s="12">
        <v>2470661</v>
      </c>
      <c r="P14" s="12">
        <f>IF(R14/S14&lt;$S$7/100,0,IF(R14/S14&gt;$R$7/100,3,$P$7*(R14/S14-$S$7/100)/(($R$7-$S$7)/100)))</f>
        <v>3</v>
      </c>
      <c r="Q14" s="6">
        <f>IF(S14=0,0,R14/S14)</f>
        <v>1</v>
      </c>
      <c r="R14" s="12">
        <f>J14</f>
        <v>2416705.67</v>
      </c>
      <c r="S14" s="8">
        <v>2416705.67</v>
      </c>
      <c r="T14" s="10">
        <f>IF(V14=0,3,IF(U14&lt;0.01,3,IF(U14&gt;0.05,0,U14/(0.05-0.01)*3)))</f>
        <v>3</v>
      </c>
      <c r="U14" s="6">
        <f>IF(AA14=0,0,(V14-W14-X14-Y14-Z14)/AA14)</f>
        <v>-0.14387464342426978</v>
      </c>
      <c r="V14" s="35"/>
      <c r="W14" s="12"/>
      <c r="X14" s="12">
        <v>8025676.4800000004</v>
      </c>
      <c r="Y14" s="12">
        <v>4060858.24</v>
      </c>
      <c r="Z14" s="12"/>
      <c r="AA14" s="9">
        <v>84007400</v>
      </c>
      <c r="AB14" s="12">
        <f>IF(AE14=0,3,IF(AD14/AE14&lt;$AE$7/100,3,IF(AD14/AE14&gt;$AD$7/100,0,3)))</f>
        <v>0</v>
      </c>
      <c r="AC14" s="29">
        <f>IF(AE14=0,0,AD14/AE14)</f>
        <v>0.20967709121389208</v>
      </c>
      <c r="AD14" s="12">
        <v>1442869</v>
      </c>
      <c r="AE14" s="12">
        <v>6881386</v>
      </c>
      <c r="AF14" s="12">
        <f>IF(AG14&gt;3,IF(AG14&lt;8,1,0),0)</f>
        <v>0</v>
      </c>
      <c r="AG14" s="19">
        <f>AH14+4-AI14</f>
        <v>-1</v>
      </c>
      <c r="AH14" s="19">
        <v>11</v>
      </c>
      <c r="AI14" s="19">
        <v>16</v>
      </c>
      <c r="AJ14" s="12">
        <f>IF(AK14&lt;0.3,0,IF(AK14&gt;0.7,2,2*AK14/0.7))</f>
        <v>0</v>
      </c>
      <c r="AK14" s="6">
        <f>AL14/(AL14+AM14)</f>
        <v>3.4207121524387284E-2</v>
      </c>
      <c r="AL14" s="8">
        <f>F14</f>
        <v>2961002.74</v>
      </c>
      <c r="AM14" s="12">
        <v>83600000</v>
      </c>
      <c r="AN14" s="12">
        <f>IF(AO14/1&lt;$AQ$7/100,0,IF(AO14/1&gt;$AP$7/100,$AN$7,($AP$7-$AQ$7)*AO14))</f>
        <v>0</v>
      </c>
      <c r="AO14" s="6">
        <f>IF(AQ14=0,0,AP14/AQ14-1)</f>
        <v>-0.17986011406802971</v>
      </c>
      <c r="AP14" s="8">
        <f>AL14</f>
        <v>2961002.74</v>
      </c>
      <c r="AQ14" s="12">
        <v>3610363.05</v>
      </c>
      <c r="AR14" s="12">
        <v>2</v>
      </c>
      <c r="AS14" s="12">
        <f>AP14</f>
        <v>2961002.74</v>
      </c>
      <c r="AT14" s="12">
        <v>0</v>
      </c>
      <c r="AU14" s="12">
        <f>IF(AV14&lt;$AW$7/100,1,0)</f>
        <v>1</v>
      </c>
      <c r="AV14" s="6">
        <f>IF(AX14=0,0,AW14/AX14)</f>
        <v>0</v>
      </c>
      <c r="AW14" s="12"/>
      <c r="AX14" s="12">
        <v>3076659.37</v>
      </c>
      <c r="AY14" s="12">
        <f>IF(AZ14=0,1,IF(AZ14/BA14&lt;0.01,1,0))</f>
        <v>1</v>
      </c>
      <c r="AZ14" s="12"/>
      <c r="BA14" s="12">
        <v>2107133.1800000002</v>
      </c>
      <c r="BB14" s="12">
        <f>IF(BC14&lt;0.001,$BB$7,0)</f>
        <v>4</v>
      </c>
      <c r="BC14" s="6">
        <f>BD14/(BE14+BF14+BG14)</f>
        <v>0</v>
      </c>
      <c r="BD14" s="12"/>
      <c r="BE14" s="12">
        <v>34933.120000000003</v>
      </c>
      <c r="BF14" s="12"/>
      <c r="BG14" s="12">
        <v>2931.17</v>
      </c>
      <c r="BH14" s="12">
        <f>IF(BI14&lt;0.95,0,IF(BI14&lt;1.05,2,0))</f>
        <v>0</v>
      </c>
      <c r="BI14" s="6">
        <f>(BJ14/BK14/BL14)/BM14</f>
        <v>0.8359733101768283</v>
      </c>
      <c r="BJ14" s="9">
        <v>20384400</v>
      </c>
      <c r="BK14" s="12">
        <v>33.6</v>
      </c>
      <c r="BL14" s="12">
        <v>12</v>
      </c>
      <c r="BM14" s="12">
        <v>60476.27</v>
      </c>
      <c r="BN14" s="12">
        <f>IF(BO14&lt;0.7,0,IF(BO14&lt;0.8,2,0))</f>
        <v>2</v>
      </c>
      <c r="BO14" s="6">
        <f>BP14/BQ14</f>
        <v>0.70107975479002549</v>
      </c>
      <c r="BP14" s="9">
        <v>60590190.829999998</v>
      </c>
      <c r="BQ14" s="8">
        <v>86424105.696999997</v>
      </c>
      <c r="BR14" s="25">
        <f>IF((BT14+BU14)/BV14&lt;0.6,0,2)</f>
        <v>2</v>
      </c>
      <c r="BS14" s="30">
        <f>(BT14+BU14)/BV14</f>
        <v>1.25</v>
      </c>
      <c r="BT14" s="12">
        <v>4</v>
      </c>
      <c r="BU14" s="12">
        <v>1</v>
      </c>
      <c r="BV14" s="12">
        <v>4</v>
      </c>
      <c r="BW14" s="12">
        <f>IF(BY14/BZ14&lt;$BY$7/100,0,IF(BY14/BZ14&gt;$BZ$7/100,3,$BW$7*(BY14/BZ14-$BW$7/100)/(($BY$7-$BZ$7)/100)))</f>
        <v>3</v>
      </c>
      <c r="BX14" s="6">
        <f>BY14/BZ14</f>
        <v>1</v>
      </c>
      <c r="BY14" s="12">
        <v>2</v>
      </c>
      <c r="BZ14" s="12">
        <v>2</v>
      </c>
      <c r="CA14" s="25">
        <f>IF(CB14&gt;0,0,5)</f>
        <v>5</v>
      </c>
      <c r="CB14" s="12">
        <v>0</v>
      </c>
      <c r="CC14" s="12">
        <f>IF(CD14/CE14&lt;$CD$7/100,0,IF(CD14/CE14&gt;$CE$7/100,$CC$7,$CC$7*(CD14/CE14-$CC$7/100)/(($CD$7-$CE$7)/100)))</f>
        <v>2</v>
      </c>
      <c r="CD14" s="36">
        <v>29</v>
      </c>
      <c r="CE14" s="36">
        <v>29</v>
      </c>
      <c r="CF14" s="25">
        <f>IF(CG14&gt;0,0,3)</f>
        <v>3</v>
      </c>
      <c r="CG14" s="12"/>
      <c r="CH14" s="25">
        <f>IF(CI14&gt;0,0,3)</f>
        <v>3</v>
      </c>
      <c r="CI14" s="12"/>
      <c r="CJ14" s="12">
        <f>IF(CL14/CK14&lt;0.95,0,5*(CK14/CL14))</f>
        <v>5</v>
      </c>
      <c r="CK14" s="12">
        <v>6</v>
      </c>
      <c r="CL14" s="12">
        <v>6</v>
      </c>
      <c r="CM14" s="31">
        <f>IF(CN14&gt;0,0,4)</f>
        <v>4</v>
      </c>
      <c r="CN14" s="12">
        <v>0</v>
      </c>
      <c r="CO14" s="12">
        <v>27.8</v>
      </c>
      <c r="CP14" s="12">
        <f>IF(CR14/CS14&gt;1,0,IF(CR14/CS14&lt;$CS$7/100,0,IF(CR14/CS14&gt;$CR$7/100,$CP$7,$CP$7*(CR14/CS14-$CS$7/100)/(($CR$7-$CS$7)/100))))</f>
        <v>4</v>
      </c>
      <c r="CQ14" s="6">
        <f>CR14/CS14</f>
        <v>0.98783909683968396</v>
      </c>
      <c r="CR14" s="12">
        <v>117205.39</v>
      </c>
      <c r="CS14" s="12">
        <v>118648.26</v>
      </c>
      <c r="CT14" s="12">
        <f>IF(CU14&gt;0.01,0,3)</f>
        <v>3</v>
      </c>
      <c r="CU14" s="6">
        <f>IF(CW14=0,0,CV14/CW14)</f>
        <v>0</v>
      </c>
      <c r="CV14" s="12">
        <v>0</v>
      </c>
      <c r="CW14" s="12">
        <v>107367.5</v>
      </c>
      <c r="CX14" s="12">
        <f>IF(CY14&lt;0.9,0,5*CY14)</f>
        <v>5</v>
      </c>
      <c r="CY14" s="32">
        <f>CZ14/DA14</f>
        <v>1</v>
      </c>
      <c r="CZ14" s="9">
        <v>10</v>
      </c>
      <c r="DA14" s="9">
        <v>10</v>
      </c>
      <c r="DB14" s="12">
        <f>IF(DD14/DE14&lt;$DE$7/100,0,IF(DD14/DE14&gt;$DD$7/100,$DB$7,$DB$7*(DD14/DE14-$DE$7/100)/(($DD$7-$DE$7)/100)))</f>
        <v>4</v>
      </c>
      <c r="DC14" s="6">
        <f>DD14/DE14</f>
        <v>1</v>
      </c>
      <c r="DD14" s="9">
        <v>84</v>
      </c>
      <c r="DE14" s="9">
        <v>84</v>
      </c>
      <c r="DF14" s="33">
        <f>D14+H14+L14+P14+T14+AB14+AF14+AJ14+AN14+AR14+AU14+AY14+BB14+BH14+BN14+BR14+BW14+CA14+CC14+CF14+CH14+CJ14+CM14+CP14+CT14+CX14+DB14</f>
        <v>68</v>
      </c>
      <c r="DG14" s="45">
        <f>IF(DF14&gt;70,IF(DF14&gt;85,1,2),3)</f>
        <v>3</v>
      </c>
      <c r="DH14" s="34">
        <f>RANK(DF14,$DF$9:$DF$67)</f>
        <v>6</v>
      </c>
      <c r="DI14" s="70"/>
      <c r="DJ14" s="70"/>
    </row>
    <row r="15" spans="1:139" ht="45" x14ac:dyDescent="0.25">
      <c r="A15" s="28">
        <v>21</v>
      </c>
      <c r="B15" s="14" t="s">
        <v>137</v>
      </c>
      <c r="C15" s="14" t="s">
        <v>155</v>
      </c>
      <c r="D15" s="12">
        <f>IF(E15&gt;1,0,IF(F15/G15&lt;$G$7/100,0,IF(F15/G15&gt;$F$7/100,3,$D$7*(F15/G15-$G$7/100)/(($F$7-$G$7)/100))))</f>
        <v>3</v>
      </c>
      <c r="E15" s="29">
        <f>IF(G15=0,0,F15/G15)</f>
        <v>0.99630643453170786</v>
      </c>
      <c r="F15" s="9">
        <v>12192497.6</v>
      </c>
      <c r="G15" s="9">
        <v>12237698.34</v>
      </c>
      <c r="H15" s="12">
        <f>IF(J15/K15&lt;$K$7/100,0,IF(J15/K15&gt;$J$7/100,3,$H$7*(J15/K15-$K$7/100)/(($J$7-$K$7)/100)))</f>
        <v>3</v>
      </c>
      <c r="I15" s="6">
        <f>IF(K15=0,0,J15/K15)</f>
        <v>0.98994561831959649</v>
      </c>
      <c r="J15" s="9">
        <v>12114655.85</v>
      </c>
      <c r="K15" s="9">
        <v>12237698.34</v>
      </c>
      <c r="L15" s="12">
        <f>IF(N15/O15&lt;$O$7/100,0,IF(N15/O15&gt;$N$7/100,3,$L$7*(N15/O15-$O$7/100)/(($N$7-$O$7)/100)))</f>
        <v>3</v>
      </c>
      <c r="M15" s="6">
        <f>IF(O15=0,0,N15/O15)</f>
        <v>1.0984232072072071</v>
      </c>
      <c r="N15" s="8">
        <f>F15</f>
        <v>12192497.6</v>
      </c>
      <c r="O15" s="9">
        <v>11100000</v>
      </c>
      <c r="P15" s="12">
        <f>IF(R15/S15&lt;$S$7/100,0,IF(R15/S15&gt;$R$7/100,3,$P$7*(R15/S15-$S$7/100)/(($R$7-$S$7)/100)))</f>
        <v>3</v>
      </c>
      <c r="Q15" s="6">
        <f>IF(S15=0,0,R15/S15)</f>
        <v>0.98994561831959649</v>
      </c>
      <c r="R15" s="12">
        <f>J15</f>
        <v>12114655.85</v>
      </c>
      <c r="S15" s="8">
        <f>K15</f>
        <v>12237698.34</v>
      </c>
      <c r="T15" s="10">
        <f>IF(V15=0,3,IF(U15&lt;0.01,3,IF(U15&gt;0.05,0,U15/(0.05-0.01)*3)))</f>
        <v>3</v>
      </c>
      <c r="U15" s="6">
        <f>IF(AA15=0,0,(V15-W15-X15-Y15-Z15)/AA15)</f>
        <v>-9.6512245682670805E-2</v>
      </c>
      <c r="V15" s="35"/>
      <c r="W15" s="9"/>
      <c r="X15" s="9">
        <v>6036585.21</v>
      </c>
      <c r="Y15" s="9">
        <v>6036585.21</v>
      </c>
      <c r="Z15" s="9"/>
      <c r="AA15" s="9">
        <v>125094700</v>
      </c>
      <c r="AB15" s="12">
        <f>IF(AE15=0,3,IF(AD15/AE15&lt;$AE$7/100,3,IF(AD15/AE15&gt;$AD$7/100,0,3)))</f>
        <v>0</v>
      </c>
      <c r="AC15" s="29">
        <f>IF(AE15=0,0,AD15/AE15)</f>
        <v>25.077485989399293</v>
      </c>
      <c r="AD15" s="9">
        <v>14193857.07</v>
      </c>
      <c r="AE15" s="9">
        <v>566000</v>
      </c>
      <c r="AF15" s="12">
        <f>IF(AG15&gt;3,IF(AG15&lt;8,1,0),0)</f>
        <v>1</v>
      </c>
      <c r="AG15" s="19">
        <f>AH15+4-AI15</f>
        <v>6</v>
      </c>
      <c r="AH15" s="25">
        <v>19</v>
      </c>
      <c r="AI15" s="25">
        <v>17</v>
      </c>
      <c r="AJ15" s="12">
        <f>IF(AK15&lt;0.3,0,IF(AK15&gt;0.7,2,2*AK15/0.7))</f>
        <v>0</v>
      </c>
      <c r="AK15" s="6">
        <f>AL15/(AL15+AM15)</f>
        <v>9.8312998129300624E-2</v>
      </c>
      <c r="AL15" s="8">
        <f>F15</f>
        <v>12192497.6</v>
      </c>
      <c r="AM15" s="12">
        <v>111824650</v>
      </c>
      <c r="AN15" s="12">
        <f>IF(AO15/1&lt;$AQ$7/100,0,IF(AO15/1&gt;$AP$7/100,$AN$7,($AP$7-$AQ$7)*AO15))</f>
        <v>2</v>
      </c>
      <c r="AO15" s="6">
        <f>IF(AQ15=0,0,AP15/AQ15-1)</f>
        <v>0.14949199783286216</v>
      </c>
      <c r="AP15" s="8">
        <f>AL15</f>
        <v>12192497.6</v>
      </c>
      <c r="AQ15" s="12">
        <v>10606857.310000001</v>
      </c>
      <c r="AR15" s="12">
        <v>2</v>
      </c>
      <c r="AS15" s="12">
        <f>AP15</f>
        <v>12192497.6</v>
      </c>
      <c r="AT15" s="12">
        <v>0</v>
      </c>
      <c r="AU15" s="12">
        <f>IF(AV15&lt;$AW$7/100,1,0)</f>
        <v>1</v>
      </c>
      <c r="AV15" s="6">
        <f>IF(AX15=0,0,AW15/AX15)</f>
        <v>0</v>
      </c>
      <c r="AW15" s="10"/>
      <c r="AX15" s="10">
        <v>1543595.24</v>
      </c>
      <c r="AY15" s="12">
        <f>IF(AZ15=0,1,IF(AZ15/BA15&lt;0.01,1,0))</f>
        <v>1</v>
      </c>
      <c r="AZ15" s="10"/>
      <c r="BA15" s="10">
        <v>18064258.25</v>
      </c>
      <c r="BB15" s="12">
        <f>IF(BC15&lt;0.001,$BB$7,0)</f>
        <v>4</v>
      </c>
      <c r="BC15" s="6">
        <f>BD15/(BE15+BF15+BG15)</f>
        <v>0</v>
      </c>
      <c r="BD15" s="10"/>
      <c r="BE15" s="10">
        <v>9474.98</v>
      </c>
      <c r="BF15" s="10"/>
      <c r="BG15" s="10">
        <v>8375.7800000000007</v>
      </c>
      <c r="BH15" s="12">
        <f>IF(BI15&lt;0.95,0,IF(BI15&lt;1.05,2,0))</f>
        <v>2</v>
      </c>
      <c r="BI15" s="6">
        <f>(BJ15/BK15/BL15)/BM15</f>
        <v>1.0203474059490429</v>
      </c>
      <c r="BJ15" s="9">
        <v>30285700</v>
      </c>
      <c r="BK15" s="9">
        <v>40.9</v>
      </c>
      <c r="BL15" s="9">
        <v>12</v>
      </c>
      <c r="BM15" s="12">
        <v>60476.27</v>
      </c>
      <c r="BN15" s="12">
        <f>IF(BO15&lt;0.7,0,IF(BO15&lt;0.8,2,0))</f>
        <v>2</v>
      </c>
      <c r="BO15" s="6">
        <f>BP15/BQ15</f>
        <v>0.78930536689054798</v>
      </c>
      <c r="BP15" s="9">
        <v>108300080.95999999</v>
      </c>
      <c r="BQ15" s="8">
        <v>137209355.84999999</v>
      </c>
      <c r="BR15" s="25">
        <f>IF((BT15+BU15)/BV15&lt;0.6,0,2)</f>
        <v>2</v>
      </c>
      <c r="BS15" s="30">
        <f>(BT15+BU15)/BV15</f>
        <v>12</v>
      </c>
      <c r="BT15" s="12">
        <v>6</v>
      </c>
      <c r="BU15" s="12">
        <v>6</v>
      </c>
      <c r="BV15" s="12">
        <v>1</v>
      </c>
      <c r="BW15" s="12">
        <f>IF(BY15/BZ15&lt;$BY$7/100,0,IF(BY15/BZ15&gt;$BZ$7/100,3,$BW$7*(BY15/BZ15-$BW$7/100)/(($BY$7-$BZ$7)/100)))</f>
        <v>3</v>
      </c>
      <c r="BX15" s="6">
        <f>BY15/BZ15</f>
        <v>1</v>
      </c>
      <c r="BY15" s="12">
        <v>2</v>
      </c>
      <c r="BZ15" s="12">
        <v>2</v>
      </c>
      <c r="CA15" s="25">
        <f>IF(CB15&gt;0,0,5)</f>
        <v>5</v>
      </c>
      <c r="CB15" s="10">
        <v>0</v>
      </c>
      <c r="CC15" s="12">
        <f>IF(CD15/CE15&lt;$CD$7/100,0,IF(CD15/CE15&gt;$CE$7/100,$CC$7,$CC$7*(CD15/CE15-$CC$7/100)/(($CD$7-$CE$7)/100)))</f>
        <v>0</v>
      </c>
      <c r="CD15" s="18">
        <v>27</v>
      </c>
      <c r="CE15" s="18">
        <v>28</v>
      </c>
      <c r="CF15" s="25">
        <f>IF(CG15&gt;0,0,3)</f>
        <v>3</v>
      </c>
      <c r="CG15" s="10"/>
      <c r="CH15" s="25">
        <f>IF(CI15&gt;0,0,3)</f>
        <v>0</v>
      </c>
      <c r="CI15" s="10">
        <v>1</v>
      </c>
      <c r="CJ15" s="12">
        <f>IF(CL15/CK15&lt;0.95,0,5*(CK15/CL15))</f>
        <v>5</v>
      </c>
      <c r="CK15" s="10">
        <v>6</v>
      </c>
      <c r="CL15" s="12">
        <v>6</v>
      </c>
      <c r="CM15" s="31">
        <f>IF(CN15&gt;0,0,4)</f>
        <v>4</v>
      </c>
      <c r="CN15" s="10">
        <v>0</v>
      </c>
      <c r="CO15" s="10">
        <v>47.12</v>
      </c>
      <c r="CP15" s="12">
        <f>IF(CR15/CS15&gt;1,0,IF(CR15/CS15&lt;$CS$7/100,0,IF(CR15/CS15&gt;$CR$7/100,$CP$7,$CP$7*(CR15/CS15-$CS$7/100)/(($CR$7-$CS$7)/100))))</f>
        <v>4</v>
      </c>
      <c r="CQ15" s="6">
        <f>CR15/CS15</f>
        <v>0.9975483717632323</v>
      </c>
      <c r="CR15" s="10">
        <v>168811.43</v>
      </c>
      <c r="CS15" s="10">
        <v>169226.31</v>
      </c>
      <c r="CT15" s="12">
        <f>IF(CU15&gt;0.01,0,3)</f>
        <v>3</v>
      </c>
      <c r="CU15" s="6">
        <f>IF(CW15=0,0,CV15/CW15)</f>
        <v>0</v>
      </c>
      <c r="CV15" s="10"/>
      <c r="CW15" s="10">
        <v>122980.76</v>
      </c>
      <c r="CX15" s="12">
        <f>IF(CY15&lt;0.9,0,5*CY15)</f>
        <v>5</v>
      </c>
      <c r="CY15" s="32">
        <f>CZ15/DA15</f>
        <v>1</v>
      </c>
      <c r="CZ15" s="9">
        <v>8</v>
      </c>
      <c r="DA15" s="9">
        <v>8</v>
      </c>
      <c r="DB15" s="12">
        <f>IF(DD15/DE15&lt;$DE$7/100,0,IF(DD15/DE15&gt;$DD$7/100,$DB$7,$DB$7*(DD15/DE15-$DE$7/100)/(($DD$7-$DE$7)/100)))</f>
        <v>4</v>
      </c>
      <c r="DC15" s="6">
        <f>DD15/DE15</f>
        <v>1</v>
      </c>
      <c r="DD15" s="9">
        <v>146</v>
      </c>
      <c r="DE15" s="9">
        <v>146</v>
      </c>
      <c r="DF15" s="33">
        <f>D15+H15+L15+P15+T15+AB15+AF15+AJ15+AN15+AR15+AU15+AY15+BB15+BH15+BN15+BR15+BW15+CA15+CC15+CF15+CH15+CJ15+CM15+CP15+CT15+CX15+DB15</f>
        <v>68</v>
      </c>
      <c r="DG15" s="45">
        <f>IF(DF15&gt;70,IF(DF15&gt;85,1,2),3)</f>
        <v>3</v>
      </c>
      <c r="DH15" s="34">
        <f>RANK(DF15,$DF$9:$DF$67)</f>
        <v>6</v>
      </c>
      <c r="DI15" s="70"/>
      <c r="DJ15" s="70"/>
    </row>
    <row r="16" spans="1:139" ht="60" x14ac:dyDescent="0.25">
      <c r="A16" s="28">
        <v>31</v>
      </c>
      <c r="B16" s="14" t="s">
        <v>137</v>
      </c>
      <c r="C16" s="14" t="s">
        <v>165</v>
      </c>
      <c r="D16" s="12">
        <f>IF(E16&gt;1,0,IF(F16/G16&lt;$G$7/100,0,IF(F16/G16&gt;$F$7/100,3,$D$7*(F16/G16-$G$7/100)/(($F$7-$G$7)/100))))</f>
        <v>3</v>
      </c>
      <c r="E16" s="29">
        <f>IF(G16=0,0,F16/G16)</f>
        <v>1</v>
      </c>
      <c r="F16" s="10">
        <v>51.72</v>
      </c>
      <c r="G16" s="10">
        <v>51.72</v>
      </c>
      <c r="H16" s="12">
        <f>IF(J16/K16&lt;$K$7/100,0,IF(J16/K16&gt;$J$7/100,3,$H$7*(J16/K16-$K$7/100)/(($J$7-$K$7)/100)))</f>
        <v>3</v>
      </c>
      <c r="I16" s="6">
        <f>IF(K16=0,0,J16/K16)</f>
        <v>1</v>
      </c>
      <c r="J16" s="10">
        <v>51.72</v>
      </c>
      <c r="K16" s="10">
        <v>51.72</v>
      </c>
      <c r="L16" s="12"/>
      <c r="M16" s="6">
        <f>IF(O16=0,0,N16/O16)</f>
        <v>1</v>
      </c>
      <c r="N16" s="8">
        <f>F16</f>
        <v>51.72</v>
      </c>
      <c r="O16" s="10">
        <v>51.72</v>
      </c>
      <c r="P16" s="12">
        <f>IF(R16/S16&lt;$S$7/100,0,IF(R16/S16&gt;$R$7/100,3,$P$7*(R16/S16-$S$7/100)/(($R$7-$S$7)/100)))</f>
        <v>3</v>
      </c>
      <c r="Q16" s="6">
        <f>IF(S16=0,0,R16/S16)</f>
        <v>1</v>
      </c>
      <c r="R16" s="12">
        <f>J16</f>
        <v>51.72</v>
      </c>
      <c r="S16" s="8">
        <f>K16</f>
        <v>51.72</v>
      </c>
      <c r="T16" s="10">
        <f>IF(V16=0,3,IF(U16&lt;0.01,3,IF(U16&gt;0.05,0,U16/(0.05-0.01)*3)))</f>
        <v>3</v>
      </c>
      <c r="U16" s="6">
        <f>IF(AA16=0,0,(V16-W16-X16-Y16-Z16)/AA16)</f>
        <v>-8.6979845594320315E-2</v>
      </c>
      <c r="V16" s="10"/>
      <c r="W16" s="10"/>
      <c r="X16" s="10">
        <v>3195152.44</v>
      </c>
      <c r="Y16" s="10">
        <v>3195152.44</v>
      </c>
      <c r="Z16" s="10"/>
      <c r="AA16" s="10">
        <v>73468800</v>
      </c>
      <c r="AB16" s="12">
        <f>IF(AE16=0,3,IF(AD16/AE16&lt;$AE$7/100,3,IF(AD16/AE16&gt;$AD$7/100,0,3)))</f>
        <v>3</v>
      </c>
      <c r="AC16" s="29">
        <f>IF(AE16=0,0,AD16/AE16)</f>
        <v>0</v>
      </c>
      <c r="AD16" s="10">
        <v>0</v>
      </c>
      <c r="AE16" s="10">
        <v>99120</v>
      </c>
      <c r="AF16" s="12">
        <f>IF(AG16&gt;3,IF(AG16&lt;8,1,0),0)</f>
        <v>0</v>
      </c>
      <c r="AG16" s="19">
        <f>AH16+4-AI16</f>
        <v>-11</v>
      </c>
      <c r="AH16" s="18">
        <v>3</v>
      </c>
      <c r="AI16" s="18">
        <v>18</v>
      </c>
      <c r="AJ16" s="12">
        <f>IF(AK16&lt;0.3,0,IF(AK16&gt;0.7,2,2*AK16/0.7))</f>
        <v>0</v>
      </c>
      <c r="AK16" s="6">
        <f>AL16/(AL16+AM16)</f>
        <v>7.0397180286840607E-7</v>
      </c>
      <c r="AL16" s="8">
        <f>F16</f>
        <v>51.72</v>
      </c>
      <c r="AM16" s="12">
        <v>73468800</v>
      </c>
      <c r="AN16" s="12">
        <f>IF(AO16/1&lt;$AQ$7/100,0,IF(AO16/1&gt;$AP$7/100,$AN$7,($AP$7-$AQ$7)*AO16))</f>
        <v>0</v>
      </c>
      <c r="AO16" s="6">
        <f>IF(AQ16=0,0,AP16/AQ16-1)</f>
        <v>-0.98824267554149159</v>
      </c>
      <c r="AP16" s="8">
        <f>AL16</f>
        <v>51.72</v>
      </c>
      <c r="AQ16" s="12">
        <v>4398.96</v>
      </c>
      <c r="AR16" s="12">
        <v>2</v>
      </c>
      <c r="AS16" s="12">
        <f>AP16</f>
        <v>51.72</v>
      </c>
      <c r="AT16" s="12">
        <v>0</v>
      </c>
      <c r="AU16" s="12">
        <f>IF(AV16&lt;$AW$7/100,1,0)</f>
        <v>1</v>
      </c>
      <c r="AV16" s="6">
        <f>IF(AX16=0,0,AW16/AX16)</f>
        <v>0</v>
      </c>
      <c r="AW16" s="10"/>
      <c r="AX16" s="10"/>
      <c r="AY16" s="12">
        <f>IF(AZ16=0,1,IF(AZ16/BA16&lt;0.01,1,0))</f>
        <v>1</v>
      </c>
      <c r="AZ16" s="10"/>
      <c r="BA16" s="10">
        <v>234353595.46000001</v>
      </c>
      <c r="BB16" s="12">
        <f>IF(BC16&lt;0.001,$BB$7,0)</f>
        <v>4</v>
      </c>
      <c r="BC16" s="6">
        <f>BD16/(BE16+BF16+BG16)</f>
        <v>0</v>
      </c>
      <c r="BD16" s="10"/>
      <c r="BE16" s="10">
        <v>7584.11</v>
      </c>
      <c r="BF16" s="10"/>
      <c r="BG16" s="10">
        <v>8326.7800000000007</v>
      </c>
      <c r="BH16" s="12">
        <f>IF(BI16&lt;0.95,0,IF(BI16&lt;1.05,2,0))</f>
        <v>0</v>
      </c>
      <c r="BI16" s="6">
        <f>(BJ16/BK16/BL16)/BM16</f>
        <v>0.88822221704628945</v>
      </c>
      <c r="BJ16" s="10">
        <v>24771700</v>
      </c>
      <c r="BK16" s="10">
        <v>39.799999999999997</v>
      </c>
      <c r="BL16" s="10">
        <v>12</v>
      </c>
      <c r="BM16" s="10">
        <v>58394.22</v>
      </c>
      <c r="BN16" s="12">
        <f>IF(BO16&lt;0.7,0,IF(BO16&lt;0.8,2,0))</f>
        <v>2</v>
      </c>
      <c r="BO16" s="6">
        <f>BP16/BQ16</f>
        <v>0.72900009658678244</v>
      </c>
      <c r="BP16" s="10">
        <v>53558800</v>
      </c>
      <c r="BQ16" s="8">
        <v>73468851.719999999</v>
      </c>
      <c r="BR16" s="25">
        <f>IF((BT16+BU16)/BV16&lt;0.6,0,2)</f>
        <v>2</v>
      </c>
      <c r="BS16" s="30">
        <f>(BT16+BU16)/BV16</f>
        <v>2</v>
      </c>
      <c r="BT16" s="10">
        <v>2</v>
      </c>
      <c r="BU16" s="10">
        <v>2</v>
      </c>
      <c r="BV16" s="10">
        <v>2</v>
      </c>
      <c r="BW16" s="12">
        <f>IF(BY16/BZ16&lt;$BY$7/100,0,IF(BY16/BZ16&gt;$BZ$7/100,3,$BW$7*(BY16/BZ16-$BW$7/100)/(($BY$7-$BZ$7)/100)))</f>
        <v>3</v>
      </c>
      <c r="BX16" s="6">
        <f>BY16/BZ16</f>
        <v>1</v>
      </c>
      <c r="BY16" s="10">
        <v>1</v>
      </c>
      <c r="BZ16" s="10">
        <v>1</v>
      </c>
      <c r="CA16" s="25">
        <f>IF(CB16&gt;0,0,5)</f>
        <v>5</v>
      </c>
      <c r="CB16" s="10">
        <v>0</v>
      </c>
      <c r="CC16" s="12">
        <f>IF(CD16/CE16&lt;$CD$7/100,0,IF(CD16/CE16&gt;$CE$7/100,$CC$7,$CC$7*(CD16/CE16-$CC$7/100)/(($CD$7-$CE$7)/100)))</f>
        <v>2</v>
      </c>
      <c r="CD16" s="10">
        <v>22</v>
      </c>
      <c r="CE16" s="10">
        <v>22</v>
      </c>
      <c r="CF16" s="25">
        <f>IF(CG16&gt;0,0,3)</f>
        <v>3</v>
      </c>
      <c r="CG16" s="10"/>
      <c r="CH16" s="25">
        <f>IF(CI16&gt;0,0,3)</f>
        <v>3</v>
      </c>
      <c r="CI16" s="10"/>
      <c r="CJ16" s="12">
        <f>IF(CL16/CK16&lt;0.95,0,5*(CK16/CL16))</f>
        <v>5</v>
      </c>
      <c r="CK16" s="10">
        <v>6</v>
      </c>
      <c r="CL16" s="12">
        <v>6</v>
      </c>
      <c r="CM16" s="31">
        <f>IF(CN16&gt;0,0,4)</f>
        <v>4</v>
      </c>
      <c r="CN16" s="10"/>
      <c r="CO16" s="10">
        <v>20.100000000000001</v>
      </c>
      <c r="CP16" s="12">
        <f>IF(CR16/CS16&gt;1,0,IF(CR16/CS16&lt;$CS$7/100,0,IF(CR16/CS16&gt;$CR$7/100,$CP$7,$CP$7*(CR16/CS16-$CS$7/100)/(($CR$7-$CS$7)/100))))</f>
        <v>4</v>
      </c>
      <c r="CQ16" s="6">
        <f>CR16/CS16</f>
        <v>1</v>
      </c>
      <c r="CR16" s="10">
        <v>75018.87</v>
      </c>
      <c r="CS16" s="10">
        <v>75018.87</v>
      </c>
      <c r="CT16" s="12">
        <f>IF(CU16&gt;0.01,0,3)</f>
        <v>3</v>
      </c>
      <c r="CU16" s="6">
        <f>IF(CW16=0,0,CV16/CW16)</f>
        <v>0</v>
      </c>
      <c r="CV16" s="10">
        <v>0</v>
      </c>
      <c r="CW16" s="10">
        <v>76801.100000000006</v>
      </c>
      <c r="CX16" s="12">
        <f>IF(CY16&lt;0.9,0,5*CY16)</f>
        <v>5</v>
      </c>
      <c r="CY16" s="32">
        <f>CZ16/DA16</f>
        <v>1</v>
      </c>
      <c r="CZ16" s="5">
        <v>33</v>
      </c>
      <c r="DA16" s="5">
        <v>33</v>
      </c>
      <c r="DB16" s="12">
        <f>IF(DD16/DE16&lt;$DE$7/100,0,IF(DD16/DE16&gt;$DD$7/100,$DB$7,$DB$7*(DD16/DE16-$DE$7/100)/(($DD$7-$DE$7)/100)))</f>
        <v>4</v>
      </c>
      <c r="DC16" s="6">
        <f>DD16/DE16</f>
        <v>1</v>
      </c>
      <c r="DD16" s="5">
        <v>83</v>
      </c>
      <c r="DE16" s="5">
        <v>83</v>
      </c>
      <c r="DF16" s="33">
        <f>D16+H16+L16+P16+T16+AB16+AF16+AJ16+AN16+AR16+AU16+AY16+BB16+BH16+BN16+BR16+BW16+CA16+CC16+CF16+CH16+CJ16+CM16+CP16+CT16+CX16+DB16</f>
        <v>68</v>
      </c>
      <c r="DG16" s="45">
        <f>IF(DF16&gt;70,IF(DF16&gt;85,1,2),3)</f>
        <v>3</v>
      </c>
      <c r="DH16" s="34">
        <f>RANK(DF16,$DF$9:$DF$67)</f>
        <v>6</v>
      </c>
      <c r="DI16" s="70"/>
      <c r="DJ16" s="70"/>
    </row>
    <row r="17" spans="1:114" ht="45" x14ac:dyDescent="0.25">
      <c r="A17" s="28">
        <v>38</v>
      </c>
      <c r="B17" s="14" t="s">
        <v>137</v>
      </c>
      <c r="C17" s="14" t="s">
        <v>172</v>
      </c>
      <c r="D17" s="12">
        <f>IF(E17&gt;1,0,IF(F17/G17&lt;$G$7/100,0,IF(F17/G17&gt;$F$7/100,3,$D$7*(F17/G17-$G$7/100)/(($F$7-$G$7)/100))))</f>
        <v>3</v>
      </c>
      <c r="E17" s="29">
        <f>IF(G17=0,0,F17/G17)</f>
        <v>1</v>
      </c>
      <c r="F17" s="10">
        <v>70643</v>
      </c>
      <c r="G17" s="10">
        <v>70643</v>
      </c>
      <c r="H17" s="12">
        <f>IF(J17/K17&lt;$K$7/100,0,IF(J17/K17&gt;$J$7/100,3,$H$7*(J17/K17-$K$7/100)/(($J$7-$K$7)/100)))</f>
        <v>3</v>
      </c>
      <c r="I17" s="6">
        <f>IF(K17=0,0,J17/K17)</f>
        <v>1.0001274173910581</v>
      </c>
      <c r="J17" s="10">
        <v>70643</v>
      </c>
      <c r="K17" s="10">
        <v>70634</v>
      </c>
      <c r="L17" s="12">
        <f>IF(N17/O17&lt;$O$7/100,0,IF(N17/O17&gt;$N$7/100,3,$L$7*(N17/O17-$O$7/100)/(($N$7-$O$7)/100)))</f>
        <v>3</v>
      </c>
      <c r="M17" s="6">
        <f>IF(O17=0,0,N17/O17)</f>
        <v>2.101696488524909</v>
      </c>
      <c r="N17" s="8">
        <f>F17</f>
        <v>70643</v>
      </c>
      <c r="O17" s="10">
        <v>33612.370000000003</v>
      </c>
      <c r="P17" s="12">
        <f>IF(R17/S17&lt;$S$7/100,0,IF(R17/S17&gt;$R$7/100,3,$P$7*(R17/S17-$S$7/100)/(($R$7-$S$7)/100)))</f>
        <v>3</v>
      </c>
      <c r="Q17" s="6">
        <f>IF(S17=0,0,R17/S17)</f>
        <v>1.0001274173910581</v>
      </c>
      <c r="R17" s="12">
        <f>J17</f>
        <v>70643</v>
      </c>
      <c r="S17" s="8">
        <f>K17</f>
        <v>70634</v>
      </c>
      <c r="T17" s="10">
        <f>IF(V17=0,3,IF(U17&lt;0.01,3,IF(U17&gt;0.05,0,U17/(0.05-0.01)*3)))</f>
        <v>3</v>
      </c>
      <c r="U17" s="6">
        <f>IF(AA17=0,0,(V17-W17-X17-Y17-Z17)/AA17)</f>
        <v>-0.16590890374216521</v>
      </c>
      <c r="V17" s="10"/>
      <c r="W17" s="10"/>
      <c r="X17" s="10">
        <v>9448454</v>
      </c>
      <c r="Y17" s="10">
        <v>9448454</v>
      </c>
      <c r="Z17" s="10"/>
      <c r="AA17" s="10">
        <v>113899300</v>
      </c>
      <c r="AB17" s="12">
        <f>IF(AE17=0,3,IF(AD17/AE17&lt;$AE$7/100,3,IF(AD17/AE17&gt;$AD$7/100,0,3)))</f>
        <v>3</v>
      </c>
      <c r="AC17" s="29">
        <f>IF(AE17=0,0,AD17/AE17)</f>
        <v>0</v>
      </c>
      <c r="AD17" s="10">
        <v>0</v>
      </c>
      <c r="AE17" s="10">
        <v>78440</v>
      </c>
      <c r="AF17" s="12">
        <f>IF(AG17&gt;3,IF(AG17&lt;8,1,0),0)</f>
        <v>0</v>
      </c>
      <c r="AG17" s="19">
        <f>AH17+4-AI17</f>
        <v>0</v>
      </c>
      <c r="AH17" s="18">
        <v>5</v>
      </c>
      <c r="AI17" s="18">
        <v>9</v>
      </c>
      <c r="AJ17" s="12">
        <f>IF(AK17&lt;0.3,0,IF(AK17&gt;0.7,2,2*AK17/0.7))</f>
        <v>0</v>
      </c>
      <c r="AK17" s="6">
        <f>AL17/(AL17+AM17)</f>
        <v>6.1983886400645129E-4</v>
      </c>
      <c r="AL17" s="8">
        <f>F17</f>
        <v>70643</v>
      </c>
      <c r="AM17" s="12">
        <v>113899300</v>
      </c>
      <c r="AN17" s="12">
        <f>IF(AO17/1&lt;$AQ$7/100,0,IF(AO17/1&gt;$AP$7/100,$AN$7,($AP$7-$AQ$7)*AO17))</f>
        <v>2</v>
      </c>
      <c r="AO17" s="6">
        <f>IF(AQ17=0,0,AP17/AQ17-1)</f>
        <v>1.101696488524909</v>
      </c>
      <c r="AP17" s="8">
        <f>AL17</f>
        <v>70643</v>
      </c>
      <c r="AQ17" s="12">
        <v>33612.370000000003</v>
      </c>
      <c r="AR17" s="12">
        <v>2</v>
      </c>
      <c r="AS17" s="12">
        <f>AP17</f>
        <v>70643</v>
      </c>
      <c r="AT17" s="12">
        <v>0</v>
      </c>
      <c r="AU17" s="12">
        <f>IF(AV17&lt;$AW$7/100,1,0)</f>
        <v>1</v>
      </c>
      <c r="AV17" s="6">
        <f>IF(AX17=0,0,AW17/AX17)</f>
        <v>0</v>
      </c>
      <c r="AW17" s="10"/>
      <c r="AX17" s="10"/>
      <c r="AY17" s="12">
        <f>IF(AZ17=0,1,IF(AZ17/BA17&lt;0.01,1,0))</f>
        <v>1</v>
      </c>
      <c r="AZ17" s="10"/>
      <c r="BA17" s="10">
        <v>370930576.14999998</v>
      </c>
      <c r="BB17" s="12">
        <f>IF(BC17&lt;0.001,$BB$7,0)</f>
        <v>4</v>
      </c>
      <c r="BC17" s="6">
        <f>BD17/(BE17+BF17+BG17)</f>
        <v>0</v>
      </c>
      <c r="BD17" s="10"/>
      <c r="BE17" s="10">
        <v>57408.29</v>
      </c>
      <c r="BF17" s="10"/>
      <c r="BG17" s="10">
        <v>10169.040000000001</v>
      </c>
      <c r="BH17" s="12">
        <f>IF(BI17&lt;0.95,0,IF(BI17&lt;1.05,2,0))</f>
        <v>0</v>
      </c>
      <c r="BI17" s="6">
        <f>(BJ17/BK17/BL17)/BM17</f>
        <v>1.2823662646367702</v>
      </c>
      <c r="BJ17" s="10">
        <v>40436700</v>
      </c>
      <c r="BK17" s="10">
        <v>45</v>
      </c>
      <c r="BL17" s="10">
        <v>12</v>
      </c>
      <c r="BM17" s="10">
        <v>58394.22</v>
      </c>
      <c r="BN17" s="12">
        <f>IF(BO17&lt;0.7,0,IF(BO17&lt;0.8,2,0))</f>
        <v>0</v>
      </c>
      <c r="BO17" s="6">
        <f>BP17/BQ17</f>
        <v>0.65112640645964004</v>
      </c>
      <c r="BP17" s="10">
        <v>74208839.430000007</v>
      </c>
      <c r="BQ17" s="8">
        <v>113969943</v>
      </c>
      <c r="BR17" s="25">
        <f>IF((BT17+BU17)/BV17&lt;0.6,0,2)</f>
        <v>2</v>
      </c>
      <c r="BS17" s="30">
        <f>(BT17+BU17)/BV17</f>
        <v>2</v>
      </c>
      <c r="BT17" s="10">
        <v>3</v>
      </c>
      <c r="BU17" s="10">
        <v>3</v>
      </c>
      <c r="BV17" s="10">
        <v>3</v>
      </c>
      <c r="BW17" s="12">
        <f>IF(BY17/BZ17&lt;$BY$7/100,0,IF(BY17/BZ17&gt;$BZ$7/100,3,$BW$7*(BY17/BZ17-$BW$7/100)/(($BY$7-$BZ$7)/100)))</f>
        <v>3</v>
      </c>
      <c r="BX17" s="6">
        <f>BY17/BZ17</f>
        <v>1</v>
      </c>
      <c r="BY17" s="10">
        <v>2</v>
      </c>
      <c r="BZ17" s="10">
        <v>2</v>
      </c>
      <c r="CA17" s="25">
        <f>IF(CB17&gt;0,0,5)</f>
        <v>5</v>
      </c>
      <c r="CB17" s="10">
        <v>0</v>
      </c>
      <c r="CC17" s="12">
        <f>IF(CD17/CE17&lt;$CD$7/100,0,IF(CD17/CE17&gt;$CE$7/100,$CC$7,$CC$7*(CD17/CE17-$CC$7/100)/(($CD$7-$CE$7)/100)))</f>
        <v>2</v>
      </c>
      <c r="CD17" s="10">
        <v>26</v>
      </c>
      <c r="CE17" s="10">
        <v>26</v>
      </c>
      <c r="CF17" s="25">
        <f>IF(CG17&gt;0,0,3)</f>
        <v>0</v>
      </c>
      <c r="CG17" s="10">
        <v>1</v>
      </c>
      <c r="CH17" s="25">
        <f>IF(CI17&gt;0,0,3)</f>
        <v>3</v>
      </c>
      <c r="CI17" s="10"/>
      <c r="CJ17" s="12">
        <f>IF(CL17/CK17&lt;0.95,0,5*(CK17/CL17))</f>
        <v>5</v>
      </c>
      <c r="CK17" s="10">
        <v>6</v>
      </c>
      <c r="CL17" s="12">
        <v>6</v>
      </c>
      <c r="CM17" s="31">
        <f>IF(CN17&gt;0,0,4)</f>
        <v>4</v>
      </c>
      <c r="CN17" s="10">
        <v>0</v>
      </c>
      <c r="CO17" s="10">
        <v>40.85</v>
      </c>
      <c r="CP17" s="12">
        <f>IF(CR17/CS17&gt;1,0,IF(CR17/CS17&lt;$CS$7/100,0,IF(CR17/CS17&gt;$CR$7/100,$CP$7,$CP$7*(CR17/CS17-$CS$7/100)/(($CR$7-$CS$7)/100))))</f>
        <v>4</v>
      </c>
      <c r="CQ17" s="6">
        <f>CR17/CS17</f>
        <v>1</v>
      </c>
      <c r="CR17" s="10">
        <v>117896.06</v>
      </c>
      <c r="CS17" s="10">
        <v>117896.06</v>
      </c>
      <c r="CT17" s="12">
        <f>IF(CU17&gt;0.01,0,3)</f>
        <v>3</v>
      </c>
      <c r="CU17" s="6">
        <f>IF(CW17=0,0,CV17/CW17)</f>
        <v>0</v>
      </c>
      <c r="CV17" s="10">
        <v>0</v>
      </c>
      <c r="CW17" s="10">
        <v>11186.73</v>
      </c>
      <c r="CX17" s="12">
        <f>IF(CY17&lt;0.9,0,5*CY17)</f>
        <v>5</v>
      </c>
      <c r="CY17" s="32">
        <f>CZ17/DA17</f>
        <v>1</v>
      </c>
      <c r="CZ17" s="5">
        <v>42</v>
      </c>
      <c r="DA17" s="5">
        <v>42</v>
      </c>
      <c r="DB17" s="12">
        <f>IF(DD17/DE17&lt;$DE$7/100,0,IF(DD17/DE17&gt;$DD$7/100,$DB$7,$DB$7*(DD17/DE17-$DE$7/100)/(($DD$7-$DE$7)/100)))</f>
        <v>4</v>
      </c>
      <c r="DC17" s="6">
        <f>DD17/DE17</f>
        <v>1</v>
      </c>
      <c r="DD17" s="5">
        <v>79</v>
      </c>
      <c r="DE17" s="5">
        <v>79</v>
      </c>
      <c r="DF17" s="33">
        <f>D17+H17+L17+P17+T17+AB17+AF17+AJ17+AN17+AR17+AU17+AY17+BB17+BH17+BN17+BR17+BW17+CA17+CC17+CF17+CH17+CJ17+CM17+CP17+CT17+CX17+DB17</f>
        <v>68</v>
      </c>
      <c r="DG17" s="45">
        <f>IF(DF17&gt;70,IF(DF17&gt;85,1,2),3)</f>
        <v>3</v>
      </c>
      <c r="DH17" s="34">
        <f>RANK(DF17,$DF$9:$DF$67)</f>
        <v>6</v>
      </c>
      <c r="DI17" s="70"/>
      <c r="DJ17" s="70"/>
    </row>
    <row r="18" spans="1:114" ht="60" x14ac:dyDescent="0.25">
      <c r="A18" s="28">
        <v>9</v>
      </c>
      <c r="B18" s="14" t="s">
        <v>134</v>
      </c>
      <c r="C18" s="14" t="s">
        <v>144</v>
      </c>
      <c r="D18" s="12">
        <f>IF(E18&gt;1,0,IF(F18/G18&lt;$G$7/100,0,IF(F18/G18&gt;$F$7/100,3,$D$7*(F18/G18-$G$7/100)/(($F$7-$G$7)/100))))</f>
        <v>3</v>
      </c>
      <c r="E18" s="29">
        <f>IF(G18=0,0,F18/G18)</f>
        <v>1</v>
      </c>
      <c r="F18" s="10">
        <v>5576195.0800000001</v>
      </c>
      <c r="G18" s="10">
        <v>5576195.0800000001</v>
      </c>
      <c r="H18" s="12">
        <f>IF(J18/K18&lt;$K$7/100,0,IF(J18/K18&gt;$J$7/100,3,$H$7*(J18/K18-$K$7/100)/(($J$7-$K$7)/100)))</f>
        <v>0.31204977463074185</v>
      </c>
      <c r="I18" s="6">
        <f>IF(K18=0,0,J18/K18)</f>
        <v>0.90832132732348647</v>
      </c>
      <c r="J18" s="10">
        <v>5671638.4000000004</v>
      </c>
      <c r="K18" s="10">
        <v>6244088.1100000003</v>
      </c>
      <c r="L18" s="12">
        <f>IF(N18/O18&lt;$O$7/100,0,IF(N18/O18&gt;$N$7/100,3,$L$7*(N18/O18-$O$7/100)/(($N$7-$O$7)/100)))</f>
        <v>3</v>
      </c>
      <c r="M18" s="6">
        <f>IF(O18=0,0,N18/O18)</f>
        <v>1.1007458628726736</v>
      </c>
      <c r="N18" s="8">
        <f>F18</f>
        <v>5576195.0800000001</v>
      </c>
      <c r="O18" s="10">
        <v>5065833.33</v>
      </c>
      <c r="P18" s="12">
        <f>IF(R18/S18&lt;$S$7/100,0,IF(R18/S18&gt;$R$7/100,3,$P$7*(R18/S18-$S$7/100)/(($R$7-$S$7)/100)))</f>
        <v>2.3748199098522971</v>
      </c>
      <c r="Q18" s="6">
        <f>IF(S18=0,0,R18/S18)</f>
        <v>0.90832132732348647</v>
      </c>
      <c r="R18" s="12">
        <f>J18</f>
        <v>5671638.4000000004</v>
      </c>
      <c r="S18" s="8">
        <v>6244088.1100000003</v>
      </c>
      <c r="T18" s="10">
        <f>IF(V18=0,3,IF(U18&lt;0.01,3,IF(U18&gt;0.05,0,U18/(0.05-0.01)*3)))</f>
        <v>3</v>
      </c>
      <c r="U18" s="6">
        <f>IF(AA18=0,0,(V18-W18-X18-Y18-Z18)/AA18)</f>
        <v>-0.13472976320576097</v>
      </c>
      <c r="V18" s="35"/>
      <c r="W18" s="10"/>
      <c r="X18" s="10">
        <v>2836487.64</v>
      </c>
      <c r="Y18" s="10">
        <v>2836487.64</v>
      </c>
      <c r="Z18" s="10">
        <v>1563804.91</v>
      </c>
      <c r="AA18" s="10">
        <v>53713300</v>
      </c>
      <c r="AB18" s="12">
        <f>IF(AE18=0,3,IF(AD18/AE18&lt;$AE$7/100,3,IF(AD18/AE18&gt;$AD$7/100,0,3)))</f>
        <v>3</v>
      </c>
      <c r="AC18" s="29">
        <f>IF(AE18=0,0,AD18/AE18)</f>
        <v>0</v>
      </c>
      <c r="AD18" s="10">
        <v>103655</v>
      </c>
      <c r="AE18" s="10"/>
      <c r="AF18" s="12">
        <f>IF(AG18&gt;3,IF(AG18&lt;8,1,0),0)</f>
        <v>0</v>
      </c>
      <c r="AG18" s="19">
        <f>AH18+4-AI18</f>
        <v>3</v>
      </c>
      <c r="AH18" s="18">
        <v>7</v>
      </c>
      <c r="AI18" s="18">
        <v>8</v>
      </c>
      <c r="AJ18" s="12">
        <f>IF(AK18&lt;0.3,0,IF(AK18&gt;0.7,2,2*AK18/0.7))</f>
        <v>0</v>
      </c>
      <c r="AK18" s="6">
        <f>AL18/(AL18+AM18)</f>
        <v>9.3467330992138165E-2</v>
      </c>
      <c r="AL18" s="8">
        <f>F18</f>
        <v>5576195.0800000001</v>
      </c>
      <c r="AM18" s="12">
        <v>54083100</v>
      </c>
      <c r="AN18" s="12">
        <f>IF(AO18/1&lt;$AQ$7/100,0,IF(AO18/1&gt;$AP$7/100,$AN$7,($AP$7-$AQ$7)*AO18))</f>
        <v>2</v>
      </c>
      <c r="AO18" s="6">
        <f>IF(AQ18=0,0,AP18/AQ18-1)</f>
        <v>0.27717339386886786</v>
      </c>
      <c r="AP18" s="8">
        <f>AL18</f>
        <v>5576195.0800000001</v>
      </c>
      <c r="AQ18" s="12">
        <v>4366043.88</v>
      </c>
      <c r="AR18" s="12">
        <v>2</v>
      </c>
      <c r="AS18" s="12">
        <f>AP18</f>
        <v>5576195.0800000001</v>
      </c>
      <c r="AT18" s="12">
        <v>0</v>
      </c>
      <c r="AU18" s="12">
        <f>IF(AV18&lt;$AW$7/100,1,0)</f>
        <v>1</v>
      </c>
      <c r="AV18" s="6">
        <f>IF(AX18=0,0,AW18/AX18)</f>
        <v>0</v>
      </c>
      <c r="AW18" s="10"/>
      <c r="AX18" s="10">
        <v>479422.97</v>
      </c>
      <c r="AY18" s="12">
        <f>IF(AZ18=0,1,IF(AZ18/BA18&lt;0.01,1,0))</f>
        <v>1</v>
      </c>
      <c r="AZ18" s="10"/>
      <c r="BA18" s="10">
        <v>783664.22</v>
      </c>
      <c r="BB18" s="12">
        <f>IF(BC18&lt;0.001,$BB$7,0)</f>
        <v>4</v>
      </c>
      <c r="BC18" s="6">
        <f>BD18/(BE18+BF18+BG18)</f>
        <v>0</v>
      </c>
      <c r="BD18" s="10"/>
      <c r="BE18" s="10">
        <v>8911.82</v>
      </c>
      <c r="BF18" s="10"/>
      <c r="BG18" s="10">
        <v>3097.53</v>
      </c>
      <c r="BH18" s="12">
        <f>IF(BI18&lt;0.95,0,IF(BI18&lt;1.05,2,0))</f>
        <v>0</v>
      </c>
      <c r="BI18" s="6">
        <f>(BJ18/BK18/BL18)/BM18</f>
        <v>1.0526313851392626</v>
      </c>
      <c r="BJ18" s="10">
        <v>17951900</v>
      </c>
      <c r="BK18" s="10">
        <v>23.5</v>
      </c>
      <c r="BL18" s="10">
        <v>12</v>
      </c>
      <c r="BM18" s="12">
        <v>60476.27</v>
      </c>
      <c r="BN18" s="12">
        <f>IF(BO18&lt;0.7,0,IF(BO18&lt;0.8,2,0))</f>
        <v>2</v>
      </c>
      <c r="BO18" s="6">
        <f>BP18/BQ18</f>
        <v>0.71419209403440254</v>
      </c>
      <c r="BP18" s="10">
        <v>42412253.509999998</v>
      </c>
      <c r="BQ18" s="8">
        <v>59384938.399999999</v>
      </c>
      <c r="BR18" s="25">
        <f>IF((BT18+BU18)/BV18&lt;0.6,0,2)</f>
        <v>2</v>
      </c>
      <c r="BS18" s="30">
        <f>(BT18+BU18)/BV18</f>
        <v>1.3333333333333333</v>
      </c>
      <c r="BT18" s="10">
        <v>3</v>
      </c>
      <c r="BU18" s="10">
        <v>1</v>
      </c>
      <c r="BV18" s="10">
        <v>3</v>
      </c>
      <c r="BW18" s="12">
        <f>IF(BY18/BZ18&lt;$BY$7/100,0,IF(BY18/BZ18&gt;$BZ$7/100,3,$BW$7*(BY18/BZ18-$BW$7/100)/(($BY$7-$BZ$7)/100)))</f>
        <v>3</v>
      </c>
      <c r="BX18" s="6">
        <f>BY18/BZ18</f>
        <v>1</v>
      </c>
      <c r="BY18" s="10">
        <v>2</v>
      </c>
      <c r="BZ18" s="10">
        <v>2</v>
      </c>
      <c r="CA18" s="25">
        <f>IF(CB18&gt;0,0,5)</f>
        <v>5</v>
      </c>
      <c r="CB18" s="10">
        <v>0</v>
      </c>
      <c r="CC18" s="12">
        <f>IF(CD18/CE18&lt;$CD$7/100,0,IF(CD18/CE18&gt;$CE$7/100,$CC$7,$CC$7*(CD18/CE18-$CC$7/100)/(($CD$7-$CE$7)/100)))</f>
        <v>0</v>
      </c>
      <c r="CD18" s="37">
        <v>25</v>
      </c>
      <c r="CE18" s="37">
        <v>26</v>
      </c>
      <c r="CF18" s="25">
        <f>IF(CG18&gt;0,0,3)</f>
        <v>3</v>
      </c>
      <c r="CG18" s="10"/>
      <c r="CH18" s="25">
        <f>IF(CI18&gt;0,0,3)</f>
        <v>3</v>
      </c>
      <c r="CI18" s="10"/>
      <c r="CJ18" s="12">
        <f>IF(CL18/CK18&lt;0.95,0,5*(CK18/CL18))</f>
        <v>5</v>
      </c>
      <c r="CK18" s="10">
        <v>6</v>
      </c>
      <c r="CL18" s="12">
        <v>6</v>
      </c>
      <c r="CM18" s="31">
        <f>IF(CN18&gt;0,0,4)</f>
        <v>4</v>
      </c>
      <c r="CN18" s="12"/>
      <c r="CO18" s="12">
        <v>384.12</v>
      </c>
      <c r="CP18" s="12">
        <f>IF(CR18/CS18&gt;1,0,IF(CR18/CS18&lt;$CS$7/100,0,IF(CR18/CS18&gt;$CR$7/100,$CP$7,$CP$7*(CR18/CS18-$CS$7/100)/(($CR$7-$CS$7)/100))))</f>
        <v>4</v>
      </c>
      <c r="CQ18" s="6">
        <f>CR18/CS18</f>
        <v>0.99914499280425939</v>
      </c>
      <c r="CR18" s="10">
        <v>73036.3</v>
      </c>
      <c r="CS18" s="10">
        <v>73098.8</v>
      </c>
      <c r="CT18" s="12">
        <f>IF(CU18&gt;0.01,0,3)</f>
        <v>3</v>
      </c>
      <c r="CU18" s="6">
        <f>IF(CW18=0,0,CV18/CW18)</f>
        <v>0</v>
      </c>
      <c r="CV18" s="10">
        <v>0</v>
      </c>
      <c r="CW18" s="12">
        <v>77297.741290000005</v>
      </c>
      <c r="CX18" s="12">
        <f>IF(CY18&lt;0.9,0,5*CY18)</f>
        <v>5</v>
      </c>
      <c r="CY18" s="32">
        <f>CZ18/DA18</f>
        <v>1</v>
      </c>
      <c r="CZ18" s="9">
        <v>14</v>
      </c>
      <c r="DA18" s="9">
        <v>14</v>
      </c>
      <c r="DB18" s="12">
        <f>IF(DD18/DE18&lt;$DE$7/100,0,IF(DD18/DE18&gt;$DD$7/100,$DB$7,$DB$7*(DD18/DE18-$DE$7/100)/(($DD$7-$DE$7)/100)))</f>
        <v>4</v>
      </c>
      <c r="DC18" s="6">
        <f>DD18/DE18</f>
        <v>1</v>
      </c>
      <c r="DD18" s="9">
        <v>45</v>
      </c>
      <c r="DE18" s="9">
        <v>45</v>
      </c>
      <c r="DF18" s="33">
        <f>D18+H18+L18+P18+T18+AB18+AF18+AJ18+AN18+AR18+AU18+AY18+BB18+BH18+BN18+BR18+BW18+CA18+CC18+CF18+CH18+CJ18+CM18+CP18+CT18+CX18+DB18</f>
        <v>67.686869684483042</v>
      </c>
      <c r="DG18" s="45">
        <f>IF(DF18&gt;70,IF(DF18&gt;85,1,2),3)</f>
        <v>3</v>
      </c>
      <c r="DH18" s="34">
        <f>RANK(DF18,$DF$9:$DF$67)</f>
        <v>10</v>
      </c>
      <c r="DI18" s="70"/>
      <c r="DJ18" s="70"/>
    </row>
    <row r="19" spans="1:114" ht="45" x14ac:dyDescent="0.25">
      <c r="A19" s="28">
        <v>11</v>
      </c>
      <c r="B19" s="14" t="s">
        <v>137</v>
      </c>
      <c r="C19" s="14" t="s">
        <v>146</v>
      </c>
      <c r="D19" s="12">
        <f>IF(E19&gt;1,0,IF(F19/G19&lt;$G$7/100,0,IF(F19/G19&gt;$F$7/100,3,$D$7*(F19/G19-$G$7/100)/(($F$7-$G$7)/100))))</f>
        <v>0</v>
      </c>
      <c r="E19" s="29">
        <f>IF(G19=0,0,F19/G19)</f>
        <v>0.70999241099312926</v>
      </c>
      <c r="F19" s="10">
        <v>1818716.56</v>
      </c>
      <c r="G19" s="10">
        <v>2561600</v>
      </c>
      <c r="H19" s="12">
        <f>IF(J19/K19&lt;$K$7/100,0,IF(J19/K19&gt;$J$7/100,3,$H$7*(J19/K19-$K$7/100)/(($J$7-$K$7)/100)))</f>
        <v>0</v>
      </c>
      <c r="I19" s="6">
        <f>IF(K19=0,0,J19/K19)</f>
        <v>0.86895326776319015</v>
      </c>
      <c r="J19" s="10">
        <v>1849847.32</v>
      </c>
      <c r="K19" s="10">
        <v>2128822.56</v>
      </c>
      <c r="L19" s="12">
        <f>IF(N19/O19&lt;$O$7/100,0,IF(N19/O19&gt;$N$7/100,3,$L$7*(N19/O19-$O$7/100)/(($N$7-$O$7)/100)))</f>
        <v>2.390374200000001</v>
      </c>
      <c r="M19" s="6">
        <f>IF(O19=0,0,N19/O19)</f>
        <v>0.90935828000000007</v>
      </c>
      <c r="N19" s="8">
        <f>F19</f>
        <v>1818716.56</v>
      </c>
      <c r="O19" s="10">
        <v>2000000</v>
      </c>
      <c r="P19" s="12">
        <f>IF(R19/S19&lt;$S$7/100,0,IF(R19/S19&gt;$R$7/100,3,$P$7*(R19/S19-$S$7/100)/(($R$7-$S$7)/100)))</f>
        <v>1.7842990164478523</v>
      </c>
      <c r="Q19" s="6">
        <f>IF(S19=0,0,R19/S19)</f>
        <v>0.86895326776319015</v>
      </c>
      <c r="R19" s="12">
        <f>J19</f>
        <v>1849847.32</v>
      </c>
      <c r="S19" s="8">
        <v>2128822.56</v>
      </c>
      <c r="T19" s="10">
        <f>IF(V19=0,3,IF(U19&lt;0.01,3,IF(U19&gt;0.05,0,U19/(0.05-0.01)*3)))</f>
        <v>3</v>
      </c>
      <c r="U19" s="6">
        <f>IF(AA19=0,0,(V19-W19-X19-Y19-Z19)/AA19)</f>
        <v>-8.599107920065982E-2</v>
      </c>
      <c r="V19" s="10"/>
      <c r="W19" s="10"/>
      <c r="X19" s="10">
        <v>2289493.2000000002</v>
      </c>
      <c r="Y19" s="10">
        <v>1849661.6</v>
      </c>
      <c r="Z19" s="10"/>
      <c r="AA19" s="10">
        <v>48134700</v>
      </c>
      <c r="AB19" s="12">
        <f>IF(AE19=0,3,IF(AD19/AE19&lt;$AE$7/100,3,IF(AD19/AE19&gt;$AD$7/100,0,3)))</f>
        <v>3</v>
      </c>
      <c r="AC19" s="29">
        <f>IF(AE19=0,0,AD19/AE19)</f>
        <v>0</v>
      </c>
      <c r="AD19" s="10">
        <v>421565</v>
      </c>
      <c r="AE19" s="10"/>
      <c r="AF19" s="12">
        <f>IF(AG19&gt;3,IF(AG19&lt;8,1,0),0)</f>
        <v>0</v>
      </c>
      <c r="AG19" s="19">
        <f>AH19+4-AI19</f>
        <v>9</v>
      </c>
      <c r="AH19" s="18">
        <v>22</v>
      </c>
      <c r="AI19" s="18">
        <v>17</v>
      </c>
      <c r="AJ19" s="12">
        <f>IF(AK19&lt;0.3,0,IF(AK19&gt;0.7,2,2*AK19/0.7))</f>
        <v>0</v>
      </c>
      <c r="AK19" s="6">
        <f>AL19/(AL19+AM19)</f>
        <v>3.6883233844864388E-2</v>
      </c>
      <c r="AL19" s="8">
        <f>F19</f>
        <v>1818716.56</v>
      </c>
      <c r="AM19" s="12">
        <v>47491400</v>
      </c>
      <c r="AN19" s="12">
        <f>IF(AO19/1&lt;$AQ$7/100,0,IF(AO19/1&gt;$AP$7/100,$AN$7,($AP$7-$AQ$7)*AO19))</f>
        <v>2</v>
      </c>
      <c r="AO19" s="6">
        <f>IF(AQ19=0,0,AP19/AQ19-1)</f>
        <v>0.14930863904188718</v>
      </c>
      <c r="AP19" s="8">
        <f>AL19</f>
        <v>1818716.56</v>
      </c>
      <c r="AQ19" s="12">
        <v>1582444</v>
      </c>
      <c r="AR19" s="12">
        <v>2</v>
      </c>
      <c r="AS19" s="12">
        <f>AP19</f>
        <v>1818716.56</v>
      </c>
      <c r="AT19" s="12">
        <v>0</v>
      </c>
      <c r="AU19" s="12">
        <f>IF(AV19&lt;$AW$7/100,1,0)</f>
        <v>1</v>
      </c>
      <c r="AV19" s="6">
        <f>IF(AX19=0,0,AW19/AX19)</f>
        <v>0</v>
      </c>
      <c r="AW19" s="10"/>
      <c r="AX19" s="10">
        <v>925025.02</v>
      </c>
      <c r="AY19" s="12">
        <f>IF(AZ19=0,1,IF(AZ19/BA19&lt;0.01,1,0))</f>
        <v>1</v>
      </c>
      <c r="AZ19" s="10"/>
      <c r="BA19" s="10">
        <v>711515.13</v>
      </c>
      <c r="BB19" s="12">
        <f>IF(BC19&lt;0.001,$BB$7,0)</f>
        <v>4</v>
      </c>
      <c r="BC19" s="6">
        <f>BD19/(BE19+BF19+BG19)</f>
        <v>0</v>
      </c>
      <c r="BD19" s="10"/>
      <c r="BE19" s="10">
        <v>33834.32</v>
      </c>
      <c r="BF19" s="10"/>
      <c r="BG19" s="10">
        <v>1714.82</v>
      </c>
      <c r="BH19" s="12">
        <f>IF(BI19&lt;0.95,0,IF(BI19&lt;1.05,2,0))</f>
        <v>2</v>
      </c>
      <c r="BI19" s="6">
        <f>(BJ19/BK19/BL19)/BM19</f>
        <v>0.95632347271433682</v>
      </c>
      <c r="BJ19" s="10">
        <v>14990800</v>
      </c>
      <c r="BK19" s="10">
        <v>21.6</v>
      </c>
      <c r="BL19" s="10">
        <v>12</v>
      </c>
      <c r="BM19" s="12">
        <v>60476.27</v>
      </c>
      <c r="BN19" s="12">
        <f>IF(BO19&lt;0.7,0,IF(BO19&lt;0.8,2,0))</f>
        <v>2</v>
      </c>
      <c r="BO19" s="6">
        <f>BP19/BQ19</f>
        <v>0.76181949343917121</v>
      </c>
      <c r="BP19" s="10">
        <v>38162513.880000003</v>
      </c>
      <c r="BQ19" s="8">
        <v>50093905.719999999</v>
      </c>
      <c r="BR19" s="25">
        <f>IF((BT19+BU19)/BV19&lt;0.6,0,2)</f>
        <v>2</v>
      </c>
      <c r="BS19" s="30">
        <f>(BT19+BU19)/BV19</f>
        <v>2</v>
      </c>
      <c r="BT19" s="10">
        <v>4</v>
      </c>
      <c r="BU19" s="10">
        <v>4</v>
      </c>
      <c r="BV19" s="10">
        <v>4</v>
      </c>
      <c r="BW19" s="12">
        <f>IF(BY19/BZ19&lt;$BY$7/100,0,IF(BY19/BZ19&gt;$BZ$7/100,3,$BW$7*(BY19/BZ19-$BW$7/100)/(($BY$7-$BZ$7)/100)))</f>
        <v>3</v>
      </c>
      <c r="BX19" s="6">
        <f>BY19/BZ19</f>
        <v>1</v>
      </c>
      <c r="BY19" s="10">
        <v>2</v>
      </c>
      <c r="BZ19" s="10">
        <v>2</v>
      </c>
      <c r="CA19" s="25">
        <f>IF(CB19&gt;0,0,5)</f>
        <v>5</v>
      </c>
      <c r="CB19" s="10">
        <v>0</v>
      </c>
      <c r="CC19" s="12">
        <f>IF(CD19/CE19&lt;$CD$7/100,0,IF(CD19/CE19&gt;$CE$7/100,$CC$7,$CC$7*(CD19/CE19-$CC$7/100)/(($CD$7-$CE$7)/100)))</f>
        <v>2</v>
      </c>
      <c r="CD19" s="37">
        <v>31</v>
      </c>
      <c r="CE19" s="37">
        <v>31</v>
      </c>
      <c r="CF19" s="25">
        <f>IF(CG19&gt;0,0,3)</f>
        <v>3</v>
      </c>
      <c r="CG19" s="10"/>
      <c r="CH19" s="25">
        <f>IF(CI19&gt;0,0,3)</f>
        <v>3</v>
      </c>
      <c r="CI19" s="10"/>
      <c r="CJ19" s="12">
        <f>IF(CL19/CK19&lt;0.95,0,5*(CK19/CL19))</f>
        <v>5</v>
      </c>
      <c r="CK19" s="10">
        <v>6</v>
      </c>
      <c r="CL19" s="12">
        <v>6</v>
      </c>
      <c r="CM19" s="31">
        <f>IF(CN19&gt;0,0,4)</f>
        <v>4</v>
      </c>
      <c r="CN19" s="12">
        <v>0</v>
      </c>
      <c r="CO19" s="12">
        <v>63.7</v>
      </c>
      <c r="CP19" s="12">
        <f>IF(CR19/CS19&gt;1,0,IF(CR19/CS19&lt;$CS$7/100,0,IF(CR19/CS19&gt;$CR$7/100,$CP$7,$CP$7*(CR19/CS19-$CS$7/100)/(($CR$7-$CS$7)/100))))</f>
        <v>4</v>
      </c>
      <c r="CQ19" s="6">
        <f>CR19/CS19</f>
        <v>0.99879533210435378</v>
      </c>
      <c r="CR19" s="10">
        <v>76551.199999999997</v>
      </c>
      <c r="CS19" s="10">
        <v>76643.53</v>
      </c>
      <c r="CT19" s="12">
        <f>IF(CU19&gt;0.01,0,3)</f>
        <v>3</v>
      </c>
      <c r="CU19" s="6">
        <f>IF(CW19=0,0,CV19/CW19)</f>
        <v>0</v>
      </c>
      <c r="CV19" s="10">
        <v>0</v>
      </c>
      <c r="CW19" s="12">
        <v>47491.4</v>
      </c>
      <c r="CX19" s="12">
        <f>IF(CY19&lt;0.9,0,5*CY19)</f>
        <v>5</v>
      </c>
      <c r="CY19" s="32">
        <f>CZ19/DA19</f>
        <v>1</v>
      </c>
      <c r="CZ19" s="9">
        <v>9</v>
      </c>
      <c r="DA19" s="9">
        <v>9</v>
      </c>
      <c r="DB19" s="12">
        <f>IF(DD19/DE19&lt;$DE$7/100,0,IF(DD19/DE19&gt;$DD$7/100,$DB$7,$DB$7*(DD19/DE19-$DE$7/100)/(($DD$7-$DE$7)/100)))</f>
        <v>4</v>
      </c>
      <c r="DC19" s="6">
        <f>DD19/DE19</f>
        <v>1</v>
      </c>
      <c r="DD19" s="9">
        <v>54</v>
      </c>
      <c r="DE19" s="9">
        <v>54</v>
      </c>
      <c r="DF19" s="33">
        <f>D19+H19+L19+P19+T19+AB19+AF19+AJ19+AN19+AR19+AU19+AY19+BB19+BH19+BN19+BR19+BW19+CA19+CC19+CF19+CH19+CJ19+CM19+CP19+CT19+CX19+DB19</f>
        <v>67.174673216447857</v>
      </c>
      <c r="DG19" s="45">
        <f>IF(DF19&gt;70,IF(DF19&gt;85,1,2),3)</f>
        <v>3</v>
      </c>
      <c r="DH19" s="34">
        <f>RANK(DF19,$DF$9:$DF$67)</f>
        <v>11</v>
      </c>
      <c r="DI19" s="70"/>
      <c r="DJ19" s="70"/>
    </row>
    <row r="20" spans="1:114" ht="45" x14ac:dyDescent="0.25">
      <c r="A20" s="28">
        <v>5</v>
      </c>
      <c r="B20" s="14" t="s">
        <v>134</v>
      </c>
      <c r="C20" s="14" t="s">
        <v>140</v>
      </c>
      <c r="D20" s="12">
        <f>IF(E20&gt;1,0,IF(F20/G20&lt;$G$7/100,0,IF(F20/G20&gt;$F$7/100,3,$D$7*(F20/G20-$G$7/100)/(($F$7-$G$7)/100))))</f>
        <v>0</v>
      </c>
      <c r="E20" s="29">
        <f>IF(G20=0,0,F20/G20)</f>
        <v>1.1261643840579709</v>
      </c>
      <c r="F20" s="12">
        <v>7148891.5099999998</v>
      </c>
      <c r="G20" s="12">
        <v>6348000</v>
      </c>
      <c r="H20" s="12">
        <f>IF(J20/K20&lt;$K$7/100,0,IF(J20/K20&gt;$J$7/100,3,$H$7*(J20/K20-$K$7/100)/(($J$7-$K$7)/100)))</f>
        <v>3</v>
      </c>
      <c r="I20" s="6">
        <f>IF(K20=0,0,J20/K20)</f>
        <v>0.98960339107885698</v>
      </c>
      <c r="J20" s="13">
        <v>6285193.5599999996</v>
      </c>
      <c r="K20" s="13">
        <v>6351224.7599999998</v>
      </c>
      <c r="L20" s="12">
        <f>IF(N20/O20&lt;$O$7/100,0,IF(N20/O20&gt;$N$7/100,3,$L$7*(N20/O20-$O$7/100)/(($N$7-$O$7)/100)))</f>
        <v>3</v>
      </c>
      <c r="M20" s="6">
        <f>IF(O20=0,0,N20/O20)</f>
        <v>1.1530470177419354</v>
      </c>
      <c r="N20" s="8">
        <f>F20</f>
        <v>7148891.5099999998</v>
      </c>
      <c r="O20" s="12">
        <v>6200000</v>
      </c>
      <c r="P20" s="12">
        <f>IF(R20/S20&lt;$S$7/100,0,IF(R20/S20&gt;$R$7/100,3,$P$7*(R20/S20-$S$7/100)/(($R$7-$S$7)/100)))</f>
        <v>3</v>
      </c>
      <c r="Q20" s="6">
        <f>IF(S20=0,0,R20/S20)</f>
        <v>0.98960339107885698</v>
      </c>
      <c r="R20" s="12">
        <f>J20</f>
        <v>6285193.5599999996</v>
      </c>
      <c r="S20" s="8">
        <v>6351224.7599999998</v>
      </c>
      <c r="T20" s="10">
        <f>IF(V20=0,3,IF(U20&lt;0.01,3,IF(U20&gt;0.05,0,U20/(0.05-0.01)*3)))</f>
        <v>3</v>
      </c>
      <c r="U20" s="6">
        <f>IF(AA20=0,0,(V20-W20-X20-Y20-Z20)/AA20)</f>
        <v>-0.19748439751842964</v>
      </c>
      <c r="V20" s="35">
        <v>539561.75</v>
      </c>
      <c r="W20" s="12"/>
      <c r="X20" s="12">
        <v>6978807.2199999997</v>
      </c>
      <c r="Y20" s="12">
        <v>6411400</v>
      </c>
      <c r="Z20" s="12"/>
      <c r="AA20" s="12">
        <v>65071700</v>
      </c>
      <c r="AB20" s="12">
        <f>IF(AE20=0,3,IF(AD20/AE20&lt;$AE$7/100,3,IF(AD20/AE20&gt;$AD$7/100,0,3)))</f>
        <v>0</v>
      </c>
      <c r="AC20" s="29">
        <f>IF(AE20=0,0,AD20/AE20)</f>
        <v>11.99407643939394</v>
      </c>
      <c r="AD20" s="12">
        <v>1583218.09</v>
      </c>
      <c r="AE20" s="12">
        <v>132000</v>
      </c>
      <c r="AF20" s="12">
        <f>IF(AG20&gt;3,IF(AG20&lt;8,1,0),0)</f>
        <v>1</v>
      </c>
      <c r="AG20" s="19">
        <f>AH20+4-AI20</f>
        <v>4</v>
      </c>
      <c r="AH20" s="19">
        <v>14</v>
      </c>
      <c r="AI20" s="19">
        <v>14</v>
      </c>
      <c r="AJ20" s="12">
        <f>IF(AK20&lt;0.3,0,IF(AK20&gt;0.7,2,2*AK20/0.7))</f>
        <v>0</v>
      </c>
      <c r="AK20" s="6">
        <f>AL20/(AL20+AM20)</f>
        <v>0.10168268058990722</v>
      </c>
      <c r="AL20" s="8">
        <f>F20</f>
        <v>7148891.5099999998</v>
      </c>
      <c r="AM20" s="12">
        <v>63157000</v>
      </c>
      <c r="AN20" s="12">
        <f>IF(AO20/1&lt;$AQ$7/100,0,IF(AO20/1&gt;$AP$7/100,$AN$7,($AP$7-$AQ$7)*AO20))</f>
        <v>2</v>
      </c>
      <c r="AO20" s="6">
        <f>IF(AQ20=0,0,AP20/AQ20-1)</f>
        <v>0.1420468008519975</v>
      </c>
      <c r="AP20" s="8">
        <f>AL20</f>
        <v>7148891.5099999998</v>
      </c>
      <c r="AQ20" s="12">
        <v>6259718.5199999996</v>
      </c>
      <c r="AR20" s="12">
        <v>2</v>
      </c>
      <c r="AS20" s="12">
        <f>AP20</f>
        <v>7148891.5099999998</v>
      </c>
      <c r="AT20" s="12">
        <v>0</v>
      </c>
      <c r="AU20" s="12">
        <f>IF(AV20&lt;$AW$7/100,1,0)</f>
        <v>1</v>
      </c>
      <c r="AV20" s="6">
        <f>IF(AX20=0,0,AW20/AX20)</f>
        <v>0</v>
      </c>
      <c r="AW20" s="12"/>
      <c r="AX20" s="12">
        <v>1105466.75</v>
      </c>
      <c r="AY20" s="12">
        <f>IF(AZ20=0,1,IF(AZ20/BA20&lt;0.01,1,0))</f>
        <v>1</v>
      </c>
      <c r="AZ20" s="12"/>
      <c r="BA20" s="12">
        <v>2836612.39</v>
      </c>
      <c r="BB20" s="12">
        <f>IF(BC20&lt;0.001,$BB$7,0)</f>
        <v>4</v>
      </c>
      <c r="BC20" s="6">
        <f>BD20/(BE20+BF20+BG20)</f>
        <v>0</v>
      </c>
      <c r="BD20" s="12"/>
      <c r="BE20" s="12">
        <v>51611.91</v>
      </c>
      <c r="BF20" s="12"/>
      <c r="BG20" s="12">
        <v>168.84</v>
      </c>
      <c r="BH20" s="12">
        <f>IF(BI20&lt;0.95,0,IF(BI20&lt;1.05,2,0))</f>
        <v>2</v>
      </c>
      <c r="BI20" s="6">
        <f>(BJ20/BK20/BL20)/BM20</f>
        <v>0.99231408871153581</v>
      </c>
      <c r="BJ20" s="12">
        <v>20956000</v>
      </c>
      <c r="BK20" s="12">
        <v>29.1</v>
      </c>
      <c r="BL20" s="12">
        <v>12</v>
      </c>
      <c r="BM20" s="12">
        <v>60476.27</v>
      </c>
      <c r="BN20" s="12">
        <f>IF(BO20&lt;0.7,0,IF(BO20&lt;0.8,2,0))</f>
        <v>2</v>
      </c>
      <c r="BO20" s="6">
        <f>BP20/BQ20</f>
        <v>0.70617240330619557</v>
      </c>
      <c r="BP20" s="12">
        <v>50009245.399999999</v>
      </c>
      <c r="BQ20" s="8">
        <v>70817331.810000002</v>
      </c>
      <c r="BR20" s="25">
        <f>IF((BT20+BU20)/BV20&lt;0.6,0,2)</f>
        <v>2</v>
      </c>
      <c r="BS20" s="30">
        <f>(BT20+BU20)/BV20</f>
        <v>1</v>
      </c>
      <c r="BT20" s="12">
        <v>1</v>
      </c>
      <c r="BU20" s="12">
        <v>2</v>
      </c>
      <c r="BV20" s="12">
        <v>3</v>
      </c>
      <c r="BW20" s="12">
        <f>IF(BY20/BZ20&lt;$BY$7/100,0,IF(BY20/BZ20&gt;$BZ$7/100,3,$BW$7*(BY20/BZ20-$BW$7/100)/(($BY$7-$BZ$7)/100)))</f>
        <v>3</v>
      </c>
      <c r="BX20" s="6">
        <f>BY20/BZ20</f>
        <v>1</v>
      </c>
      <c r="BY20" s="12">
        <v>9</v>
      </c>
      <c r="BZ20" s="12">
        <v>9</v>
      </c>
      <c r="CA20" s="25">
        <f>IF(CB20&gt;0,0,5)</f>
        <v>5</v>
      </c>
      <c r="CB20" s="12">
        <v>0</v>
      </c>
      <c r="CC20" s="12">
        <f>IF(CD20/CE20&lt;$CD$7/100,0,IF(CD20/CE20&gt;$CE$7/100,$CC$7,$CC$7*(CD20/CE20-$CC$7/100)/(($CD$7-$CE$7)/100)))</f>
        <v>0</v>
      </c>
      <c r="CD20" s="36">
        <v>29</v>
      </c>
      <c r="CE20" s="36">
        <v>30</v>
      </c>
      <c r="CF20" s="25">
        <f>IF(CG20&gt;0,0,3)</f>
        <v>3</v>
      </c>
      <c r="CG20" s="12"/>
      <c r="CH20" s="25">
        <f>IF(CI20&gt;0,0,3)</f>
        <v>3</v>
      </c>
      <c r="CI20" s="12"/>
      <c r="CJ20" s="12">
        <f>IF(CL20/CK20&lt;0.95,0,5*(CK20/CL20))</f>
        <v>4.166666666666667</v>
      </c>
      <c r="CK20" s="12">
        <v>5</v>
      </c>
      <c r="CL20" s="12">
        <v>6</v>
      </c>
      <c r="CM20" s="31">
        <f>IF(CN20&gt;0,0,4)</f>
        <v>4</v>
      </c>
      <c r="CN20" s="12">
        <v>0</v>
      </c>
      <c r="CO20" s="12">
        <v>43</v>
      </c>
      <c r="CP20" s="12">
        <f>IF(CR20/CS20&gt;1,0,IF(CR20/CS20&lt;$CS$7/100,0,IF(CR20/CS20&gt;$CR$7/100,$CP$7,$CP$7*(CR20/CS20-$CS$7/100)/(($CR$7-$CS$7)/100))))</f>
        <v>4</v>
      </c>
      <c r="CQ20" s="6">
        <f>CR20/CS20</f>
        <v>0.98685771975071446</v>
      </c>
      <c r="CR20" s="12">
        <v>83010.070000000007</v>
      </c>
      <c r="CS20" s="12">
        <v>84115.54</v>
      </c>
      <c r="CT20" s="12">
        <f>IF(CU20&gt;0.01,0,3)</f>
        <v>3</v>
      </c>
      <c r="CU20" s="6">
        <f>IF(CW20=0,0,CV20/CW20)</f>
        <v>0</v>
      </c>
      <c r="CV20" s="12">
        <v>0</v>
      </c>
      <c r="CW20" s="12">
        <v>69313.289999999994</v>
      </c>
      <c r="CX20" s="12">
        <f>IF(CY20&lt;0.9,0,5*CY20)</f>
        <v>5</v>
      </c>
      <c r="CY20" s="32">
        <f>CZ20/DA20</f>
        <v>1</v>
      </c>
      <c r="CZ20" s="9">
        <v>10</v>
      </c>
      <c r="DA20" s="9">
        <v>10</v>
      </c>
      <c r="DB20" s="12">
        <f>IF(DD20/DE20&lt;$DE$7/100,0,IF(DD20/DE20&gt;$DD$7/100,$DB$7,$DB$7*(DD20/DE20-$DE$7/100)/(($DD$7-$DE$7)/100)))</f>
        <v>4</v>
      </c>
      <c r="DC20" s="6">
        <f>DD20/DE20</f>
        <v>1</v>
      </c>
      <c r="DD20" s="9">
        <v>61</v>
      </c>
      <c r="DE20" s="9">
        <v>61</v>
      </c>
      <c r="DF20" s="33">
        <f>D20+H20+L20+P20+T20+AB20+AF20+AJ20+AN20+AR20+AU20+AY20+BB20+BH20+BN20+BR20+BW20+CA20+CC20+CF20+CH20+CJ20+CM20+CP20+CT20+CX20+DB20</f>
        <v>67.166666666666657</v>
      </c>
      <c r="DG20" s="45">
        <f>IF(DF20&gt;70,IF(DF20&gt;85,1,2),3)</f>
        <v>3</v>
      </c>
      <c r="DH20" s="34">
        <f>RANK(DF20,$DF$9:$DF$67)</f>
        <v>12</v>
      </c>
      <c r="DI20" s="70"/>
      <c r="DJ20" s="70"/>
    </row>
    <row r="21" spans="1:114" ht="45" x14ac:dyDescent="0.25">
      <c r="A21" s="28">
        <v>29</v>
      </c>
      <c r="B21" s="14" t="s">
        <v>137</v>
      </c>
      <c r="C21" s="14" t="s">
        <v>163</v>
      </c>
      <c r="D21" s="12">
        <f>IF(E21&gt;1,0,IF(F21/G21&lt;$G$7/100,0,IF(F21/G21&gt;$F$7/100,3,$D$7*(F21/G21-$G$7/100)/(($F$7-$G$7)/100))))</f>
        <v>3</v>
      </c>
      <c r="E21" s="29">
        <f>IF(G21=0,0,F21/G21)</f>
        <v>0.98696618219622068</v>
      </c>
      <c r="F21" s="10">
        <v>605220</v>
      </c>
      <c r="G21" s="10">
        <v>613212.5</v>
      </c>
      <c r="H21" s="12">
        <f>IF(J21/K21&lt;$K$7/100,0,IF(J21/K21&gt;$J$7/100,3,$H$7*(J21/K21-$K$7/100)/(($J$7-$K$7)/100)))</f>
        <v>2.9420113337546114</v>
      </c>
      <c r="I21" s="6">
        <f>IF(K21=0,0,J21/K21)</f>
        <v>0.97845363556678966</v>
      </c>
      <c r="J21" s="10">
        <v>600000</v>
      </c>
      <c r="K21" s="10">
        <v>613212.5</v>
      </c>
      <c r="L21" s="12"/>
      <c r="M21" s="6">
        <f>IF(O21=0,0,N21/O21)</f>
        <v>0</v>
      </c>
      <c r="N21" s="8">
        <f>F21</f>
        <v>605220</v>
      </c>
      <c r="O21" s="10">
        <v>0</v>
      </c>
      <c r="P21" s="12">
        <f>IF(R21/S21&lt;$S$7/100,0,IF(R21/S21&gt;$R$7/100,3,$P$7*(R21/S21-$S$7/100)/(($R$7-$S$7)/100)))</f>
        <v>3</v>
      </c>
      <c r="Q21" s="6">
        <f>IF(S21=0,0,R21/S21)</f>
        <v>0.97845363556678966</v>
      </c>
      <c r="R21" s="12">
        <f>J21</f>
        <v>600000</v>
      </c>
      <c r="S21" s="8">
        <f>K21</f>
        <v>613212.5</v>
      </c>
      <c r="T21" s="10">
        <f>IF(V21=0,3,IF(U21&lt;0.01,3,IF(U21&gt;0.05,0,U21/(0.05-0.01)*3)))</f>
        <v>3</v>
      </c>
      <c r="U21" s="6">
        <f>IF(AA21=0,0,(V21-W21-X21-Y21-Z21)/AA21)</f>
        <v>-0.2691351116153588</v>
      </c>
      <c r="V21" s="10">
        <v>160609.79999999999</v>
      </c>
      <c r="W21" s="10"/>
      <c r="X21" s="10">
        <v>7663508.5899999999</v>
      </c>
      <c r="Y21" s="10">
        <v>5804917.4199999999</v>
      </c>
      <c r="Z21" s="10"/>
      <c r="AA21" s="10">
        <v>49446600</v>
      </c>
      <c r="AB21" s="12">
        <f>IF(AE21=0,3,IF(AD21/AE21&lt;$AE$7/100,3,IF(AD21/AE21&gt;$AD$7/100,0,3)))</f>
        <v>3</v>
      </c>
      <c r="AC21" s="29">
        <f>IF(AE21=0,0,AD21/AE21)</f>
        <v>0</v>
      </c>
      <c r="AD21" s="10">
        <v>0</v>
      </c>
      <c r="AE21" s="10">
        <v>29673</v>
      </c>
      <c r="AF21" s="12">
        <f>IF(AG21&gt;3,IF(AG21&lt;8,1,0),0)</f>
        <v>0</v>
      </c>
      <c r="AG21" s="19">
        <f>AH21+4-AI21</f>
        <v>-4</v>
      </c>
      <c r="AH21" s="18">
        <v>5</v>
      </c>
      <c r="AI21" s="18">
        <v>13</v>
      </c>
      <c r="AJ21" s="12">
        <f>IF(AK21&lt;0.3,0,IF(AK21&gt;0.7,2,2*AK21/0.7))</f>
        <v>0</v>
      </c>
      <c r="AK21" s="6">
        <f>AL21/(AL21+AM21)</f>
        <v>1.2091867988017219E-2</v>
      </c>
      <c r="AL21" s="8">
        <f>F21</f>
        <v>605220</v>
      </c>
      <c r="AM21" s="12">
        <v>49446600</v>
      </c>
      <c r="AN21" s="12">
        <f>IF(AO21/1&lt;$AQ$7/100,0,IF(AO21/1&gt;$AP$7/100,$AN$7,($AP$7-$AQ$7)*AO21))</f>
        <v>2</v>
      </c>
      <c r="AO21" s="6">
        <f>IF(AQ21=0,0,AP21/AQ21-1)</f>
        <v>31.451474530831099</v>
      </c>
      <c r="AP21" s="8">
        <f>AL21</f>
        <v>605220</v>
      </c>
      <c r="AQ21" s="12">
        <v>18650</v>
      </c>
      <c r="AR21" s="12">
        <v>2</v>
      </c>
      <c r="AS21" s="12">
        <f>AP21</f>
        <v>605220</v>
      </c>
      <c r="AT21" s="12">
        <v>0</v>
      </c>
      <c r="AU21" s="12">
        <f>IF(AV21&lt;$AW$7/100,1,0)</f>
        <v>1</v>
      </c>
      <c r="AV21" s="6">
        <f>IF(AX21=0,0,AW21/AX21)</f>
        <v>0</v>
      </c>
      <c r="AW21" s="10"/>
      <c r="AX21" s="10">
        <v>160609.79999999999</v>
      </c>
      <c r="AY21" s="12">
        <f>IF(AZ21=0,1,IF(AZ21/BA21&lt;0.01,1,0))</f>
        <v>1</v>
      </c>
      <c r="AZ21" s="10"/>
      <c r="BA21" s="10">
        <v>2624805.71</v>
      </c>
      <c r="BB21" s="12">
        <f>IF(BC21&lt;0.001,$BB$7,0)</f>
        <v>4</v>
      </c>
      <c r="BC21" s="6">
        <f>BD21/(BE21+BF21+BG21)</f>
        <v>0</v>
      </c>
      <c r="BD21" s="10"/>
      <c r="BE21" s="10">
        <v>9359.81</v>
      </c>
      <c r="BF21" s="10">
        <v>10.23</v>
      </c>
      <c r="BG21" s="10">
        <v>6717.51</v>
      </c>
      <c r="BH21" s="12">
        <f>IF(BI21&lt;0.95,0,IF(BI21&lt;1.05,2,0))</f>
        <v>2</v>
      </c>
      <c r="BI21" s="6">
        <f>(BJ21/BK21/BL21)/BM21</f>
        <v>0.9950259938263698</v>
      </c>
      <c r="BJ21" s="10">
        <v>18965069.48</v>
      </c>
      <c r="BK21" s="10">
        <v>27.2</v>
      </c>
      <c r="BL21" s="10">
        <v>12</v>
      </c>
      <c r="BM21" s="10">
        <v>58394.22</v>
      </c>
      <c r="BN21" s="12">
        <f>IF(BO21&lt;0.7,0,IF(BO21&lt;0.8,2,0))</f>
        <v>2</v>
      </c>
      <c r="BO21" s="6">
        <f>BP21/BQ21</f>
        <v>0.74699951576766221</v>
      </c>
      <c r="BP21" s="10">
        <v>37275933.539999999</v>
      </c>
      <c r="BQ21" s="8">
        <v>49900880.460000001</v>
      </c>
      <c r="BR21" s="25">
        <f>IF((BT21+BU21)/BV21&lt;0.6,0,2)</f>
        <v>2</v>
      </c>
      <c r="BS21" s="30">
        <f>(BT21+BU21)/BV21</f>
        <v>1.5</v>
      </c>
      <c r="BT21" s="10">
        <v>2</v>
      </c>
      <c r="BU21" s="10">
        <v>1</v>
      </c>
      <c r="BV21" s="10">
        <v>2</v>
      </c>
      <c r="BW21" s="12">
        <f>IF(BY21/BZ21&lt;$BY$7/100,0,IF(BY21/BZ21&gt;$BZ$7/100,3,$BW$7*(BY21/BZ21-$BW$7/100)/(($BY$7-$BZ$7)/100)))</f>
        <v>3</v>
      </c>
      <c r="BX21" s="6">
        <f>BY21/BZ21</f>
        <v>1</v>
      </c>
      <c r="BY21" s="10">
        <v>2</v>
      </c>
      <c r="BZ21" s="10">
        <v>2</v>
      </c>
      <c r="CA21" s="25">
        <f>IF(CB21&gt;0,0,5)</f>
        <v>5</v>
      </c>
      <c r="CB21" s="10">
        <v>0</v>
      </c>
      <c r="CC21" s="12">
        <f>IF(CD21/CE21&lt;$CD$7/100,0,IF(CD21/CE21&gt;$CE$7/100,$CC$7,$CC$7*(CD21/CE21-$CC$7/100)/(($CD$7-$CE$7)/100)))</f>
        <v>0</v>
      </c>
      <c r="CD21" s="10">
        <v>27</v>
      </c>
      <c r="CE21" s="10">
        <v>28</v>
      </c>
      <c r="CF21" s="25">
        <f>IF(CG21&gt;0,0,3)</f>
        <v>0</v>
      </c>
      <c r="CG21" s="10">
        <v>1</v>
      </c>
      <c r="CH21" s="25">
        <f>IF(CI21&gt;0,0,3)</f>
        <v>3</v>
      </c>
      <c r="CI21" s="10"/>
      <c r="CJ21" s="12">
        <f>IF(CL21/CK21&lt;0.95,0,5*(CK21/CL21))</f>
        <v>5</v>
      </c>
      <c r="CK21" s="10">
        <v>6</v>
      </c>
      <c r="CL21" s="12">
        <v>6</v>
      </c>
      <c r="CM21" s="31">
        <f>IF(CN21&gt;0,0,4)</f>
        <v>4</v>
      </c>
      <c r="CN21" s="10"/>
      <c r="CO21" s="10">
        <v>13.75</v>
      </c>
      <c r="CP21" s="12">
        <f>IF(CR21/CS21&gt;1,0,IF(CR21/CS21&lt;$CS$7/100,0,IF(CR21/CS21&gt;$CR$7/100,$CP$7,$CP$7*(CR21/CS21-$CS$7/100)/(($CR$7-$CS$7)/100))))</f>
        <v>4</v>
      </c>
      <c r="CQ21" s="6">
        <f>CR21/CS21</f>
        <v>0.9969092004256801</v>
      </c>
      <c r="CR21" s="10">
        <v>51803.29</v>
      </c>
      <c r="CS21" s="10">
        <v>51963.9</v>
      </c>
      <c r="CT21" s="12">
        <f>IF(CU21&gt;0.01,0,3)</f>
        <v>3</v>
      </c>
      <c r="CU21" s="6">
        <f>IF(CW21=0,0,CV21/CW21)</f>
        <v>0</v>
      </c>
      <c r="CV21" s="10">
        <v>0</v>
      </c>
      <c r="CW21" s="10">
        <v>42810.66</v>
      </c>
      <c r="CX21" s="12">
        <f>IF(CY21&lt;0.9,0,5*CY21)</f>
        <v>5</v>
      </c>
      <c r="CY21" s="32">
        <f>CZ21/DA21</f>
        <v>1</v>
      </c>
      <c r="CZ21" s="5">
        <v>26</v>
      </c>
      <c r="DA21" s="5">
        <v>26</v>
      </c>
      <c r="DB21" s="12">
        <f>IF(DD21/DE21&lt;$DE$7/100,0,IF(DD21/DE21&gt;$DD$7/100,$DB$7,$DB$7*(DD21/DE21-$DE$7/100)/(($DD$7-$DE$7)/100)))</f>
        <v>4</v>
      </c>
      <c r="DC21" s="6">
        <f>DD21/DE21</f>
        <v>1.125</v>
      </c>
      <c r="DD21" s="5">
        <v>54</v>
      </c>
      <c r="DE21" s="5">
        <v>48</v>
      </c>
      <c r="DF21" s="33">
        <f>D21+H21+L21+P21+T21+AB21+AF21+AJ21+AN21+AR21+AU21+AY21+BB21+BH21+BN21+BR21+BW21+CA21+CC21+CF21+CH21+CJ21+CM21+CP21+CT21+CX21+DB21</f>
        <v>66.942011333754607</v>
      </c>
      <c r="DG21" s="45">
        <f>IF(DF21&gt;70,IF(DF21&gt;85,1,2),3)</f>
        <v>3</v>
      </c>
      <c r="DH21" s="34">
        <f>RANK(DF21,$DF$9:$DF$67)</f>
        <v>13</v>
      </c>
      <c r="DI21" s="70"/>
      <c r="DJ21" s="70"/>
    </row>
    <row r="22" spans="1:114" ht="45" x14ac:dyDescent="0.25">
      <c r="A22" s="28">
        <v>45</v>
      </c>
      <c r="B22" s="14" t="s">
        <v>137</v>
      </c>
      <c r="C22" s="14" t="s">
        <v>179</v>
      </c>
      <c r="D22" s="12">
        <f>IF(E22&gt;1,0,IF(F22/G22&lt;$G$7/100,0,IF(F22/G22&gt;$F$7/100,3,$D$7*(F22/G22-$G$7/100)/(($F$7-$G$7)/100))))</f>
        <v>3</v>
      </c>
      <c r="E22" s="29">
        <f>IF(G22=0,0,F22/G22)</f>
        <v>1</v>
      </c>
      <c r="F22" s="10">
        <v>283240</v>
      </c>
      <c r="G22" s="10">
        <v>283240</v>
      </c>
      <c r="H22" s="12">
        <f>IF(J22/K22&lt;$K$7/100,0,IF(J22/K22&gt;$J$7/100,3,$H$7*(J22/K22-$K$7/100)/(($J$7-$K$7)/100)))</f>
        <v>3</v>
      </c>
      <c r="I22" s="6">
        <f>IF(K22=0,0,J22/K22)</f>
        <v>1</v>
      </c>
      <c r="J22" s="10">
        <v>283240</v>
      </c>
      <c r="K22" s="10">
        <v>283240</v>
      </c>
      <c r="L22" s="12">
        <v>0</v>
      </c>
      <c r="M22" s="6">
        <f>IF(O22=0,0,N22/O22)</f>
        <v>0</v>
      </c>
      <c r="N22" s="8">
        <f>F22</f>
        <v>283240</v>
      </c>
      <c r="O22" s="10"/>
      <c r="P22" s="12">
        <f>IF(R22/S22&lt;$S$7/100,0,IF(R22/S22&gt;$R$7/100,3,$P$7*(R22/S22-$S$7/100)/(($R$7-$S$7)/100)))</f>
        <v>3</v>
      </c>
      <c r="Q22" s="6">
        <f>IF(S22=0,0,R22/S22)</f>
        <v>1</v>
      </c>
      <c r="R22" s="12">
        <f>J22</f>
        <v>283240</v>
      </c>
      <c r="S22" s="8">
        <f>K22</f>
        <v>283240</v>
      </c>
      <c r="T22" s="10">
        <f>IF(V22=0,3,IF(U22&lt;0.01,3,IF(U22&gt;0.05,0,U22/(0.05-0.01)*3)))</f>
        <v>3</v>
      </c>
      <c r="U22" s="6">
        <f>IF(AA22=0,0,(V22-W22-X22-Y22-Z22)/AA22)</f>
        <v>-3.9589267264288783E-2</v>
      </c>
      <c r="V22" s="10"/>
      <c r="W22" s="10"/>
      <c r="X22" s="10">
        <v>890107.27</v>
      </c>
      <c r="Y22" s="10">
        <v>890107.27</v>
      </c>
      <c r="Z22" s="10"/>
      <c r="AA22" s="10">
        <v>44967100</v>
      </c>
      <c r="AB22" s="12">
        <f>IF(AE22=0,3,IF(AD22/AE22&lt;$AE$7/100,3,IF(AD22/AE22&gt;$AD$7/100,0,3)))</f>
        <v>3</v>
      </c>
      <c r="AC22" s="29">
        <f>IF(AE22=0,0,AD22/AE22)</f>
        <v>0</v>
      </c>
      <c r="AD22" s="10">
        <v>0</v>
      </c>
      <c r="AE22" s="10">
        <v>75288</v>
      </c>
      <c r="AF22" s="12">
        <f>IF(AG22&gt;3,IF(AG22&lt;8,1,0),0)</f>
        <v>0</v>
      </c>
      <c r="AG22" s="19">
        <f>AH22+4-AI22</f>
        <v>-8</v>
      </c>
      <c r="AH22" s="18">
        <v>5</v>
      </c>
      <c r="AI22" s="18">
        <v>17</v>
      </c>
      <c r="AJ22" s="12">
        <f>IF(AK22&lt;0.3,0,IF(AK22&gt;0.7,2,2*AK22/0.7))</f>
        <v>0</v>
      </c>
      <c r="AK22" s="6">
        <f>AL22/(AL22+AM22)</f>
        <v>6.2594004818527331E-3</v>
      </c>
      <c r="AL22" s="8">
        <f>F22</f>
        <v>283240</v>
      </c>
      <c r="AM22" s="12">
        <v>44967100</v>
      </c>
      <c r="AN22" s="12">
        <f>IF(AO22/1&lt;$AQ$7/100,0,IF(AO22/1&gt;$AP$7/100,$AN$7,($AP$7-$AQ$7)*AO22))</f>
        <v>0</v>
      </c>
      <c r="AO22" s="6">
        <f>IF(AQ22=0,0,AP22/AQ22-1)</f>
        <v>0</v>
      </c>
      <c r="AP22" s="8">
        <f>AL22</f>
        <v>283240</v>
      </c>
      <c r="AQ22" s="12"/>
      <c r="AR22" s="12">
        <v>2</v>
      </c>
      <c r="AS22" s="12">
        <f>AP22</f>
        <v>283240</v>
      </c>
      <c r="AT22" s="12">
        <v>0</v>
      </c>
      <c r="AU22" s="12">
        <f>IF(AV22&lt;$AW$7/100,1,0)</f>
        <v>1</v>
      </c>
      <c r="AV22" s="6">
        <f>IF(AX22=0,0,AW22/AX22)</f>
        <v>0</v>
      </c>
      <c r="AW22" s="10"/>
      <c r="AX22" s="10"/>
      <c r="AY22" s="12">
        <f>IF(AZ22=0,1,IF(AZ22/BA22&lt;0.01,1,0))</f>
        <v>1</v>
      </c>
      <c r="AZ22" s="10"/>
      <c r="BA22" s="10">
        <v>135160443.75</v>
      </c>
      <c r="BB22" s="12">
        <f>IF(BC22&lt;0.001,$BB$7,0)</f>
        <v>4</v>
      </c>
      <c r="BC22" s="6">
        <f>BD22/(BE22+BF22+BG22)</f>
        <v>0</v>
      </c>
      <c r="BD22" s="10"/>
      <c r="BE22" s="10">
        <v>8445.07</v>
      </c>
      <c r="BF22" s="10"/>
      <c r="BG22" s="10">
        <v>3208.43</v>
      </c>
      <c r="BH22" s="12">
        <f>IF(BI22&lt;0.95,0,IF(BI22&lt;1.05,2,0))</f>
        <v>0</v>
      </c>
      <c r="BI22" s="6">
        <f>(BJ22/BK22/BL22)/BM22</f>
        <v>0.89588402535699485</v>
      </c>
      <c r="BJ22" s="10">
        <v>15757112</v>
      </c>
      <c r="BK22" s="10">
        <v>25.1</v>
      </c>
      <c r="BL22" s="10">
        <v>12</v>
      </c>
      <c r="BM22" s="10">
        <v>58394.22</v>
      </c>
      <c r="BN22" s="12">
        <f>IF(BO22&lt;0.7,0,IF(BO22&lt;0.8,2,0))</f>
        <v>2</v>
      </c>
      <c r="BO22" s="6">
        <f>BP22/BQ22</f>
        <v>0.78057267636000083</v>
      </c>
      <c r="BP22" s="10">
        <v>35321179</v>
      </c>
      <c r="BQ22" s="8">
        <v>45250340</v>
      </c>
      <c r="BR22" s="25">
        <f>IF((BT22+BU22)/BV22&lt;0.6,0,2)</f>
        <v>2</v>
      </c>
      <c r="BS22" s="30">
        <f>(BT22+BU22)/BV22</f>
        <v>2</v>
      </c>
      <c r="BT22" s="10">
        <v>2</v>
      </c>
      <c r="BU22" s="10">
        <v>2</v>
      </c>
      <c r="BV22" s="10">
        <v>2</v>
      </c>
      <c r="BW22" s="12">
        <f>IF(BY22/BZ22&lt;$BY$7/100,0,IF(BY22/BZ22&gt;$BZ$7/100,3,$BW$7*(BY22/BZ22-$BW$7/100)/(($BY$7-$BZ$7)/100)))</f>
        <v>3</v>
      </c>
      <c r="BX22" s="6">
        <f>BY22/BZ22</f>
        <v>1</v>
      </c>
      <c r="BY22" s="10">
        <v>5</v>
      </c>
      <c r="BZ22" s="10">
        <v>5</v>
      </c>
      <c r="CA22" s="25">
        <f>IF(CB22&gt;0,0,5)</f>
        <v>5</v>
      </c>
      <c r="CB22" s="10">
        <v>0</v>
      </c>
      <c r="CC22" s="12">
        <f>IF(CD22/CE22&lt;$CD$7/100,0,IF(CD22/CE22&gt;$CE$7/100,$CC$7,$CC$7*(CD22/CE22-$CC$7/100)/(($CD$7-$CE$7)/100)))</f>
        <v>2</v>
      </c>
      <c r="CD22" s="10">
        <v>24</v>
      </c>
      <c r="CE22" s="10">
        <v>24</v>
      </c>
      <c r="CF22" s="25">
        <f>IF(CG22&gt;0,0,3)</f>
        <v>3</v>
      </c>
      <c r="CG22" s="10"/>
      <c r="CH22" s="25">
        <f>IF(CI22&gt;0,0,3)</f>
        <v>3</v>
      </c>
      <c r="CI22" s="10"/>
      <c r="CJ22" s="12">
        <f>IF(CL22/CK22&lt;0.95,0,5*(CK22/CL22))</f>
        <v>3.333333333333333</v>
      </c>
      <c r="CK22" s="10">
        <v>4</v>
      </c>
      <c r="CL22" s="12">
        <v>6</v>
      </c>
      <c r="CM22" s="31">
        <f>IF(CN22&gt;0,0,4)</f>
        <v>4</v>
      </c>
      <c r="CN22" s="10">
        <v>0</v>
      </c>
      <c r="CO22" s="10">
        <v>16</v>
      </c>
      <c r="CP22" s="12">
        <f>IF(CR22/CS22&gt;1,0,IF(CR22/CS22&lt;$CS$7/100,0,IF(CR22/CS22&gt;$CR$7/100,$CP$7,$CP$7*(CR22/CS22-$CS$7/100)/(($CR$7-$CS$7)/100))))</f>
        <v>4</v>
      </c>
      <c r="CQ22" s="6">
        <f>CR22/CS22</f>
        <v>1</v>
      </c>
      <c r="CR22" s="10">
        <v>52484.160000000003</v>
      </c>
      <c r="CS22" s="10">
        <v>52484.160000000003</v>
      </c>
      <c r="CT22" s="12">
        <f>IF(CU22&gt;0.01,0,3)</f>
        <v>3</v>
      </c>
      <c r="CU22" s="6">
        <f>IF(CW22=0,0,CV22/CW22)</f>
        <v>0</v>
      </c>
      <c r="CV22" s="10">
        <v>0</v>
      </c>
      <c r="CW22" s="10">
        <v>43210</v>
      </c>
      <c r="CX22" s="12">
        <f>IF(CY22&lt;0.9,0,5*CY22)</f>
        <v>5</v>
      </c>
      <c r="CY22" s="32">
        <f>CZ22/DA22</f>
        <v>1</v>
      </c>
      <c r="CZ22" s="5">
        <v>30</v>
      </c>
      <c r="DA22" s="5">
        <v>30</v>
      </c>
      <c r="DB22" s="12">
        <f>IF(DD22/DE22&lt;$DE$7/100,0,IF(DD22/DE22&gt;$DD$7/100,$DB$7,$DB$7*(DD22/DE22-$DE$7/100)/(($DD$7-$DE$7)/100)))</f>
        <v>4</v>
      </c>
      <c r="DC22" s="6">
        <f>DD22/DE22</f>
        <v>1</v>
      </c>
      <c r="DD22" s="5">
        <v>79</v>
      </c>
      <c r="DE22" s="5">
        <v>79</v>
      </c>
      <c r="DF22" s="33">
        <f>D22+H22+L22+P22+T22+AB22+AF22+AJ22+AN22+AR22+AU22+AY22+BB22+BH22+BN22+BR22+BW22+CA22+CC22+CF22+CH22+CJ22+CM22+CP22+CT22+CX22+DB22</f>
        <v>66.333333333333343</v>
      </c>
      <c r="DG22" s="45">
        <f>IF(DF22&gt;70,IF(DF22&gt;85,1,2),3)</f>
        <v>3</v>
      </c>
      <c r="DH22" s="34">
        <f>RANK(DF22,$DF$9:$DF$67)</f>
        <v>14</v>
      </c>
      <c r="DI22" s="70"/>
      <c r="DJ22" s="70"/>
    </row>
    <row r="23" spans="1:114" ht="45" x14ac:dyDescent="0.25">
      <c r="A23" s="28">
        <v>14</v>
      </c>
      <c r="B23" s="14" t="s">
        <v>137</v>
      </c>
      <c r="C23" s="14" t="s">
        <v>203</v>
      </c>
      <c r="D23" s="12">
        <f>IF(E23&gt;1,0,IF(F23/G23&lt;$G$7/100,0,IF(F23/G23&gt;$F$7/100,3,$D$7*(F23/G23-$G$7/100)/(($F$7-$G$7)/100))))</f>
        <v>0</v>
      </c>
      <c r="E23" s="29">
        <f>IF(G23=0,0,F23/G23)</f>
        <v>0.82650870613967842</v>
      </c>
      <c r="F23" s="10">
        <v>48518871.18</v>
      </c>
      <c r="G23" s="10">
        <v>58703400</v>
      </c>
      <c r="H23" s="12">
        <f>IF(J23/K23&lt;$K$7/100,0,IF(J23/K23&gt;$J$7/100,3,$H$7*(J23/K23-$K$7/100)/(($J$7-$K$7)/100)))</f>
        <v>3</v>
      </c>
      <c r="I23" s="6">
        <f>IF(K23=0,0,J23/K23)</f>
        <v>1</v>
      </c>
      <c r="J23" s="10">
        <v>46422350.380000003</v>
      </c>
      <c r="K23" s="10">
        <v>46422350.380000003</v>
      </c>
      <c r="L23" s="12">
        <f>IF(N23/O23&lt;$O$7/100,0,IF(N23/O23&gt;$N$7/100,3,$L$7*(N23/O23-$O$7/100)/(($N$7-$O$7)/100)))</f>
        <v>3</v>
      </c>
      <c r="M23" s="6">
        <f>IF(O23=0,0,N23/O23)</f>
        <v>2.4259435589999998</v>
      </c>
      <c r="N23" s="8">
        <f>F23</f>
        <v>48518871.18</v>
      </c>
      <c r="O23" s="10">
        <v>20000000</v>
      </c>
      <c r="P23" s="12">
        <f>IF(R23/S23&lt;$S$7/100,0,IF(R23/S23&gt;$R$7/100,3,$P$7*(R23/S23-$S$7/100)/(($R$7-$S$7)/100)))</f>
        <v>3</v>
      </c>
      <c r="Q23" s="6">
        <f>IF(S23=0,0,R23/S23)</f>
        <v>1</v>
      </c>
      <c r="R23" s="12">
        <f>J23</f>
        <v>46422350.380000003</v>
      </c>
      <c r="S23" s="8">
        <v>46422350.380000003</v>
      </c>
      <c r="T23" s="10">
        <f>IF(V23=0,3,IF(U23&lt;0.01,3,IF(U23&gt;0.05,0,U23/(0.05-0.01)*3)))</f>
        <v>3</v>
      </c>
      <c r="U23" s="6">
        <f>IF(AA23=0,0,(V23-W23-X23-Y23-Z23)/AA23)</f>
        <v>-7.5837629722757066E-2</v>
      </c>
      <c r="V23" s="35"/>
      <c r="W23" s="10">
        <v>404401.12</v>
      </c>
      <c r="X23" s="10">
        <v>6785461.2000000002</v>
      </c>
      <c r="Y23" s="10">
        <v>6785461.2000000002</v>
      </c>
      <c r="Z23" s="10"/>
      <c r="AA23" s="10">
        <v>184279540</v>
      </c>
      <c r="AB23" s="12">
        <f>IF(AE23=0,3,IF(AD23/AE23&lt;$AE$7/100,3,IF(AD23/AE23&gt;$AD$7/100,0,3)))</f>
        <v>3</v>
      </c>
      <c r="AC23" s="29">
        <f>IF(AE23=0,0,AD23/AE23)</f>
        <v>0</v>
      </c>
      <c r="AD23" s="10">
        <v>0</v>
      </c>
      <c r="AE23" s="10"/>
      <c r="AF23" s="12">
        <f>IF(AG23&gt;3,IF(AG23&lt;8,1,0),0)</f>
        <v>0</v>
      </c>
      <c r="AG23" s="19">
        <f>AH23+4-AI23</f>
        <v>-3</v>
      </c>
      <c r="AH23" s="18">
        <v>10</v>
      </c>
      <c r="AI23" s="18">
        <v>17</v>
      </c>
      <c r="AJ23" s="12">
        <f>IF(AK23&lt;0.3,0,IF(AK23&gt;0.7,2,2*AK23/0.7))</f>
        <v>0</v>
      </c>
      <c r="AK23" s="6">
        <f>AL23/(AL23+AM23)</f>
        <v>0.20665950157756932</v>
      </c>
      <c r="AL23" s="8">
        <f>F23</f>
        <v>48518871.18</v>
      </c>
      <c r="AM23" s="12">
        <v>186258000</v>
      </c>
      <c r="AN23" s="12">
        <f>IF(AO23/1&lt;$AQ$7/100,0,IF(AO23/1&gt;$AP$7/100,$AN$7,($AP$7-$AQ$7)*AO23))</f>
        <v>2</v>
      </c>
      <c r="AO23" s="6">
        <f>IF(AQ23=0,0,AP23/AQ23-1)</f>
        <v>1.3477877463262447</v>
      </c>
      <c r="AP23" s="8">
        <f>AL23</f>
        <v>48518871.18</v>
      </c>
      <c r="AQ23" s="12">
        <v>20665782.609999999</v>
      </c>
      <c r="AR23" s="12">
        <v>2</v>
      </c>
      <c r="AS23" s="12">
        <f>AP23</f>
        <v>48518871.18</v>
      </c>
      <c r="AT23" s="12">
        <v>0</v>
      </c>
      <c r="AU23" s="12">
        <f>IF(AV23&lt;$AW$7/100,1,0)</f>
        <v>1</v>
      </c>
      <c r="AV23" s="6">
        <f>IF(AX23=0,0,AW23/AX23)</f>
        <v>0</v>
      </c>
      <c r="AW23" s="10"/>
      <c r="AX23" s="10">
        <v>4178824.98</v>
      </c>
      <c r="AY23" s="12">
        <f>IF(AZ23=0,1,IF(AZ23/BA23&lt;0.01,1,0))</f>
        <v>1</v>
      </c>
      <c r="AZ23" s="10"/>
      <c r="BA23" s="10">
        <v>33551683.170000002</v>
      </c>
      <c r="BB23" s="12">
        <f>IF(BC23&lt;0.001,$BB$7,0)</f>
        <v>4</v>
      </c>
      <c r="BC23" s="6">
        <f>BD23/(BE23+BF23+BG23)</f>
        <v>0</v>
      </c>
      <c r="BD23" s="10"/>
      <c r="BE23" s="10">
        <v>93859.21</v>
      </c>
      <c r="BF23" s="10"/>
      <c r="BG23" s="10">
        <v>13986.72</v>
      </c>
      <c r="BH23" s="12">
        <f>IF(BI23&lt;0.95,0,IF(BI23&lt;1.05,2,0))</f>
        <v>0</v>
      </c>
      <c r="BI23" s="6">
        <f>(BJ23/BK23/BL23)/BM23</f>
        <v>0.92843683948357592</v>
      </c>
      <c r="BJ23" s="10">
        <v>47636300</v>
      </c>
      <c r="BK23" s="10">
        <v>70.7</v>
      </c>
      <c r="BL23" s="10">
        <v>12</v>
      </c>
      <c r="BM23" s="12">
        <v>60476.27</v>
      </c>
      <c r="BN23" s="12">
        <f>IF(BO23&lt;0.7,0,IF(BO23&lt;0.8,2,0))</f>
        <v>0</v>
      </c>
      <c r="BO23" s="6">
        <f>BP23/BQ23</f>
        <v>0.63633225617784817</v>
      </c>
      <c r="BP23" s="10">
        <v>146803054.41</v>
      </c>
      <c r="BQ23" s="8">
        <v>230701890.38</v>
      </c>
      <c r="BR23" s="25">
        <f>IF((BT23+BU23)/BV23&lt;0.6,0,2)</f>
        <v>2</v>
      </c>
      <c r="BS23" s="30">
        <f>(BT23+BU23)/BV23</f>
        <v>2</v>
      </c>
      <c r="BT23" s="10">
        <v>4</v>
      </c>
      <c r="BU23" s="10">
        <v>4</v>
      </c>
      <c r="BV23" s="10">
        <v>4</v>
      </c>
      <c r="BW23" s="12">
        <f>IF(BY23/BZ23&lt;$BY$7/100,0,IF(BY23/BZ23&gt;$BZ$7/100,3,$BW$7*(BY23/BZ23-$BW$7/100)/(($BY$7-$BZ$7)/100)))</f>
        <v>3</v>
      </c>
      <c r="BX23" s="6">
        <f>BY23/BZ23</f>
        <v>1</v>
      </c>
      <c r="BY23" s="10">
        <v>7</v>
      </c>
      <c r="BZ23" s="10">
        <v>7</v>
      </c>
      <c r="CA23" s="25">
        <f>IF(CB23&gt;0,0,5)</f>
        <v>5</v>
      </c>
      <c r="CB23" s="10">
        <v>0</v>
      </c>
      <c r="CC23" s="12">
        <f>IF(CD23/CE23&lt;$CD$7/100,0,IF(CD23/CE23&gt;$CE$7/100,$CC$7,$CC$7*(CD23/CE23-$CC$7/100)/(($CD$7-$CE$7)/100)))</f>
        <v>0</v>
      </c>
      <c r="CD23" s="37">
        <v>33</v>
      </c>
      <c r="CE23" s="37">
        <v>35</v>
      </c>
      <c r="CF23" s="25">
        <f>IF(CG23&gt;0,0,3)</f>
        <v>3</v>
      </c>
      <c r="CG23" s="10"/>
      <c r="CH23" s="25">
        <f>IF(CI23&gt;0,0,3)</f>
        <v>3</v>
      </c>
      <c r="CI23" s="10"/>
      <c r="CJ23" s="12">
        <f>IF(CL23/CK23&lt;0.95,0,5*(CK23/CL23))</f>
        <v>5</v>
      </c>
      <c r="CK23" s="10">
        <v>6</v>
      </c>
      <c r="CL23" s="12">
        <v>6</v>
      </c>
      <c r="CM23" s="31">
        <f>IF(CN23&gt;0,0,4)</f>
        <v>4</v>
      </c>
      <c r="CN23" s="10">
        <v>0</v>
      </c>
      <c r="CO23" s="10">
        <v>71.47</v>
      </c>
      <c r="CP23" s="12">
        <f>IF(CR23/CS23&gt;1,0,IF(CR23/CS23&lt;$CS$7/100,0,IF(CR23/CS23&gt;$CR$7/100,$CP$7,$CP$7*(CR23/CS23-$CS$7/100)/(($CR$7-$CS$7)/100))))</f>
        <v>4</v>
      </c>
      <c r="CQ23" s="6">
        <f>CR23/CS23</f>
        <v>1</v>
      </c>
      <c r="CR23" s="10">
        <v>233852.77</v>
      </c>
      <c r="CS23" s="10">
        <v>233852.77</v>
      </c>
      <c r="CT23" s="12">
        <f>IF(CU23&gt;0.01,0,3)</f>
        <v>3</v>
      </c>
      <c r="CU23" s="6">
        <f>IF(CW23=0,0,CV23/CW23)</f>
        <v>0</v>
      </c>
      <c r="CV23" s="10">
        <v>0</v>
      </c>
      <c r="CW23" s="12">
        <v>262822.09999999998</v>
      </c>
      <c r="CX23" s="12">
        <f>IF(CY23&lt;0.9,0,5*CY23)</f>
        <v>5</v>
      </c>
      <c r="CY23" s="32">
        <f>CZ23/DA23</f>
        <v>1</v>
      </c>
      <c r="CZ23" s="9">
        <v>33</v>
      </c>
      <c r="DA23" s="9">
        <v>33</v>
      </c>
      <c r="DB23" s="12">
        <f>IF(DD23/DE23&lt;$DE$7/100,0,IF(DD23/DE23&gt;$DD$7/100,$DB$7,$DB$7*(DD23/DE23-$DE$7/100)/(($DD$7-$DE$7)/100)))</f>
        <v>4</v>
      </c>
      <c r="DC23" s="6">
        <f>DD23/DE23</f>
        <v>1</v>
      </c>
      <c r="DD23" s="9">
        <v>181</v>
      </c>
      <c r="DE23" s="9">
        <v>181</v>
      </c>
      <c r="DF23" s="33">
        <f>D23+H23+L23+P23+T23+AB23+AF23+AJ23+AN23+AR23+AU23+AY23+BB23+BH23+BN23+BR23+BW23+CA23+CC23+CF23+CH23+CJ23+CM23+CP23+CT23+CX23+DB23</f>
        <v>66</v>
      </c>
      <c r="DG23" s="45">
        <f>IF(DF23&gt;70,IF(DF23&gt;85,1,2),3)</f>
        <v>3</v>
      </c>
      <c r="DH23" s="34">
        <f>RANK(DF23,$DF$9:$DF$67)</f>
        <v>15</v>
      </c>
      <c r="DI23" s="70"/>
      <c r="DJ23" s="70"/>
    </row>
    <row r="24" spans="1:114" ht="45" x14ac:dyDescent="0.25">
      <c r="A24" s="28">
        <v>16</v>
      </c>
      <c r="B24" s="14" t="s">
        <v>134</v>
      </c>
      <c r="C24" s="14" t="s">
        <v>150</v>
      </c>
      <c r="D24" s="12">
        <f>IF(E24&gt;1,0,IF(F24/G24&lt;$G$7/100,0,IF(F24/G24&gt;$F$7/100,3,$D$7*(F24/G24-$G$7/100)/(($F$7-$G$7)/100))))</f>
        <v>2.5205488407972361</v>
      </c>
      <c r="E24" s="29">
        <f>IF(G24=0,0,F24/G24)</f>
        <v>0.96721463575459299</v>
      </c>
      <c r="F24" s="10">
        <v>26549945.030000001</v>
      </c>
      <c r="G24" s="10">
        <v>27449900</v>
      </c>
      <c r="H24" s="12">
        <f>IF(J24/K24&lt;$K$7/100,0,IF(J24/K24&gt;$J$7/100,3,$H$7*(J24/K24-$K$7/100)/(($J$7-$K$7)/100)))</f>
        <v>0</v>
      </c>
      <c r="I24" s="6">
        <f>IF(K24=0,0,J24/K24)</f>
        <v>0.88337034562934025</v>
      </c>
      <c r="J24" s="10">
        <v>24648032.09</v>
      </c>
      <c r="K24" s="10">
        <v>27902263.43</v>
      </c>
      <c r="L24" s="12">
        <f>IF(N24/O24&lt;$O$7/100,0,IF(N24/O24&gt;$N$7/100,3,$L$7*(N24/O24-$O$7/100)/(($N$7-$O$7)/100)))</f>
        <v>3</v>
      </c>
      <c r="M24" s="6">
        <f>IF(O24=0,0,N24/O24)</f>
        <v>2.2124954191666668</v>
      </c>
      <c r="N24" s="8">
        <f>F24</f>
        <v>26549945.030000001</v>
      </c>
      <c r="O24" s="10">
        <v>12000000</v>
      </c>
      <c r="P24" s="12">
        <f>IF(R24/S24&lt;$S$7/100,0,IF(R24/S24&gt;$R$7/100,3,$P$7*(R24/S24-$S$7/100)/(($R$7-$S$7)/100)))</f>
        <v>2.0005551844401035</v>
      </c>
      <c r="Q24" s="6">
        <f>IF(S24=0,0,R24/S24)</f>
        <v>0.88337034562934025</v>
      </c>
      <c r="R24" s="12">
        <f>J24</f>
        <v>24648032.09</v>
      </c>
      <c r="S24" s="8">
        <v>27902263.43</v>
      </c>
      <c r="T24" s="10">
        <f>IF(V24=0,3,IF(U24&lt;0.01,3,IF(U24&gt;0.05,0,U24/(0.05-0.01)*3)))</f>
        <v>3</v>
      </c>
      <c r="U24" s="6">
        <f>IF(AA24=0,0,(V24-W24-X24-Y24-Z24)/AA24)</f>
        <v>-4.348207492019969E-2</v>
      </c>
      <c r="V24" s="35"/>
      <c r="W24" s="10"/>
      <c r="X24" s="10">
        <v>1357447.33</v>
      </c>
      <c r="Y24" s="10">
        <v>1357447.33</v>
      </c>
      <c r="Z24" s="10"/>
      <c r="AA24" s="10">
        <v>62437100</v>
      </c>
      <c r="AB24" s="12">
        <f>IF(AE24=0,3,IF(AD24/AE24&lt;$AE$7/100,3,IF(AD24/AE24&gt;$AD$7/100,0,3)))</f>
        <v>3</v>
      </c>
      <c r="AC24" s="29">
        <f>IF(AE24=0,0,AD24/AE24)</f>
        <v>0</v>
      </c>
      <c r="AD24" s="10">
        <v>0</v>
      </c>
      <c r="AE24" s="10">
        <v>60000</v>
      </c>
      <c r="AF24" s="12">
        <f>IF(AG24&gt;3,IF(AG24&lt;8,1,0),0)</f>
        <v>1</v>
      </c>
      <c r="AG24" s="19">
        <f>AH24+4-AI24</f>
        <v>4</v>
      </c>
      <c r="AH24" s="18">
        <v>15</v>
      </c>
      <c r="AI24" s="18">
        <v>15</v>
      </c>
      <c r="AJ24" s="12">
        <f>IF(AK24&lt;0.3,0,IF(AK24&gt;0.7,2,2*AK24/0.7))</f>
        <v>0.89411769846629008</v>
      </c>
      <c r="AK24" s="6">
        <f>AL24/(AL24+AM24)</f>
        <v>0.31294119446320151</v>
      </c>
      <c r="AL24" s="8">
        <f>F24</f>
        <v>26549945.030000001</v>
      </c>
      <c r="AM24" s="12">
        <v>58290100</v>
      </c>
      <c r="AN24" s="12">
        <f>IF(AO24/1&lt;$AQ$7/100,0,IF(AO24/1&gt;$AP$7/100,$AN$7,($AP$7-$AQ$7)*AO24))</f>
        <v>2</v>
      </c>
      <c r="AO24" s="6">
        <f>IF(AQ24=0,0,AP24/AQ24-1)</f>
        <v>0.85114578826661358</v>
      </c>
      <c r="AP24" s="8">
        <f>AL24</f>
        <v>26549945.030000001</v>
      </c>
      <c r="AQ24" s="12">
        <v>14342438.720000001</v>
      </c>
      <c r="AR24" s="12">
        <v>2</v>
      </c>
      <c r="AS24" s="12">
        <f>AP24</f>
        <v>26549945.030000001</v>
      </c>
      <c r="AT24" s="12">
        <v>0</v>
      </c>
      <c r="AU24" s="12">
        <f>IF(AV24&lt;$AW$7/100,1,0)</f>
        <v>1</v>
      </c>
      <c r="AV24" s="6">
        <f>IF(AX24=0,0,AW24/AX24)</f>
        <v>0</v>
      </c>
      <c r="AW24" s="10"/>
      <c r="AX24" s="10">
        <v>177757.94</v>
      </c>
      <c r="AY24" s="12">
        <f>IF(AZ24=0,1,IF(AZ24/BA24&lt;0.01,1,0))</f>
        <v>0</v>
      </c>
      <c r="AZ24" s="10">
        <v>499700</v>
      </c>
      <c r="BA24" s="10">
        <v>21107335.73</v>
      </c>
      <c r="BB24" s="12">
        <f>IF(BC24&lt;0.001,$BB$7,0)</f>
        <v>4</v>
      </c>
      <c r="BC24" s="6">
        <f>BD24/(BE24+BF24+BG24)</f>
        <v>0</v>
      </c>
      <c r="BD24" s="10"/>
      <c r="BE24" s="10">
        <v>71813.47</v>
      </c>
      <c r="BF24" s="10"/>
      <c r="BG24" s="10">
        <v>13219.54</v>
      </c>
      <c r="BH24" s="12">
        <f>IF(BI24&lt;0.95,0,IF(BI24&lt;1.05,2,0))</f>
        <v>0</v>
      </c>
      <c r="BI24" s="6">
        <f>(BJ24/BK24/BL24)/BM24</f>
        <v>1.1370243424075284</v>
      </c>
      <c r="BJ24" s="10">
        <v>21701600</v>
      </c>
      <c r="BK24" s="10">
        <v>26.3</v>
      </c>
      <c r="BL24" s="10">
        <v>12</v>
      </c>
      <c r="BM24" s="12">
        <v>60476.27</v>
      </c>
      <c r="BN24" s="12">
        <f>IF(BO24&lt;0.7,0,IF(BO24&lt;0.8,2,0))</f>
        <v>0</v>
      </c>
      <c r="BO24" s="6">
        <f>BP24/BQ24</f>
        <v>0.67610535302379771</v>
      </c>
      <c r="BP24" s="10">
        <v>58878725.299999997</v>
      </c>
      <c r="BQ24" s="8">
        <v>87085134.049999997</v>
      </c>
      <c r="BR24" s="25">
        <f>IF((BT24+BU24)/BV24&lt;0.6,0,2)</f>
        <v>2</v>
      </c>
      <c r="BS24" s="30">
        <f>(BT24+BU24)/BV24</f>
        <v>2</v>
      </c>
      <c r="BT24" s="10">
        <v>5</v>
      </c>
      <c r="BU24" s="10">
        <v>5</v>
      </c>
      <c r="BV24" s="10">
        <v>5</v>
      </c>
      <c r="BW24" s="12">
        <f>IF(BY24/BZ24&lt;$BY$7/100,0,IF(BY24/BZ24&gt;$BZ$7/100,3,$BW$7*(BY24/BZ24-$BW$7/100)/(($BY$7-$BZ$7)/100)))</f>
        <v>3</v>
      </c>
      <c r="BX24" s="6">
        <f>BY24/BZ24</f>
        <v>1</v>
      </c>
      <c r="BY24" s="10">
        <v>3</v>
      </c>
      <c r="BZ24" s="10">
        <v>3</v>
      </c>
      <c r="CA24" s="25">
        <f>IF(CB24&gt;0,0,5)</f>
        <v>5</v>
      </c>
      <c r="CB24" s="10">
        <v>0</v>
      </c>
      <c r="CC24" s="12">
        <f>IF(CD24/CE24&lt;$CD$7/100,0,IF(CD24/CE24&gt;$CE$7/100,$CC$7,$CC$7*(CD24/CE24-$CC$7/100)/(($CD$7-$CE$7)/100)))</f>
        <v>0</v>
      </c>
      <c r="CD24" s="37">
        <v>31</v>
      </c>
      <c r="CE24" s="37">
        <v>32</v>
      </c>
      <c r="CF24" s="25">
        <f>IF(CG24&gt;0,0,3)</f>
        <v>3</v>
      </c>
      <c r="CG24" s="10"/>
      <c r="CH24" s="25">
        <f>IF(CI24&gt;0,0,3)</f>
        <v>3</v>
      </c>
      <c r="CI24" s="10"/>
      <c r="CJ24" s="12">
        <f>IF(CL24/CK24&lt;0.95,0,5*(CK24/CL24))</f>
        <v>5</v>
      </c>
      <c r="CK24" s="10">
        <v>6</v>
      </c>
      <c r="CL24" s="12">
        <v>6</v>
      </c>
      <c r="CM24" s="31">
        <f>IF(CN24&gt;0,0,4)</f>
        <v>4</v>
      </c>
      <c r="CN24" s="10">
        <v>0</v>
      </c>
      <c r="CO24" s="10">
        <v>159.4</v>
      </c>
      <c r="CP24" s="12">
        <f>IF(CR24/CS24&gt;1,0,IF(CR24/CS24&lt;$CS$7/100,0,IF(CR24/CS24&gt;$CR$7/100,$CP$7,$CP$7*(CR24/CS24-$CS$7/100)/(($CR$7-$CS$7)/100))))</f>
        <v>4</v>
      </c>
      <c r="CQ24" s="6">
        <f>CR24/CS24</f>
        <v>1</v>
      </c>
      <c r="CR24" s="10">
        <v>93938.1</v>
      </c>
      <c r="CS24" s="10">
        <v>93938.1</v>
      </c>
      <c r="CT24" s="12">
        <f>IF(CU24&gt;0.01,0,3)</f>
        <v>3</v>
      </c>
      <c r="CU24" s="6">
        <f>IF(CW24=0,0,CV24/CW24)</f>
        <v>0</v>
      </c>
      <c r="CV24" s="10"/>
      <c r="CW24" s="10">
        <v>73421.17</v>
      </c>
      <c r="CX24" s="12">
        <f>IF(CY24&lt;0.9,0,5*CY24)</f>
        <v>5</v>
      </c>
      <c r="CY24" s="32">
        <f>CZ24/DA24</f>
        <v>1</v>
      </c>
      <c r="CZ24" s="9">
        <v>12</v>
      </c>
      <c r="DA24" s="9">
        <v>12</v>
      </c>
      <c r="DB24" s="12">
        <f>IF(DD24/DE24&lt;$DE$7/100,0,IF(DD24/DE24&gt;$DD$7/100,$DB$7,$DB$7*(DD24/DE24-$DE$7/100)/(($DD$7-$DE$7)/100)))</f>
        <v>4</v>
      </c>
      <c r="DC24" s="6">
        <f>DD24/DE24</f>
        <v>1</v>
      </c>
      <c r="DD24" s="9">
        <v>55</v>
      </c>
      <c r="DE24" s="9">
        <v>55</v>
      </c>
      <c r="DF24" s="33">
        <f>D24+H24+L24+P24+T24+AB24+AF24+AJ24+AN24+AR24+AU24+AY24+BB24+BH24+BN24+BR24+BW24+CA24+CC24+CF24+CH24+CJ24+CM24+CP24+CT24+CX24+DB24</f>
        <v>65.415221723703638</v>
      </c>
      <c r="DG24" s="45">
        <f>IF(DF24&gt;70,IF(DF24&gt;85,1,2),3)</f>
        <v>3</v>
      </c>
      <c r="DH24" s="34">
        <f>RANK(DF24,$DF$9:$DF$67)</f>
        <v>16</v>
      </c>
      <c r="DI24" s="70"/>
      <c r="DJ24" s="70"/>
    </row>
    <row r="25" spans="1:114" ht="45" x14ac:dyDescent="0.25">
      <c r="A25" s="28">
        <v>8</v>
      </c>
      <c r="B25" s="14" t="s">
        <v>134</v>
      </c>
      <c r="C25" s="14" t="s">
        <v>143</v>
      </c>
      <c r="D25" s="12">
        <f>IF(E25&gt;1,0,IF(F25/G25&lt;$G$7/100,0,IF(F25/G25&gt;$F$7/100,3,$D$7*(F25/G25-$G$7/100)/(($F$7-$G$7)/100))))</f>
        <v>2.4540064733118134</v>
      </c>
      <c r="E25" s="29">
        <f>IF(G25=0,0,F25/G25)</f>
        <v>0.96544017262164838</v>
      </c>
      <c r="F25" s="10">
        <v>11368993.66</v>
      </c>
      <c r="G25" s="10">
        <v>11775969.119999999</v>
      </c>
      <c r="H25" s="12">
        <f>IF(J25/K25&lt;$K$7/100,0,IF(J25/K25&gt;$J$7/100,3,$H$7*(J25/K25-$K$7/100)/(($J$7-$K$7)/100)))</f>
        <v>0</v>
      </c>
      <c r="I25" s="6">
        <f>IF(K25=0,0,J25/K25)</f>
        <v>0.83619617772203803</v>
      </c>
      <c r="J25" s="10">
        <v>10098410.689999999</v>
      </c>
      <c r="K25" s="10">
        <v>12076604.699999999</v>
      </c>
      <c r="L25" s="12">
        <f>IF(N25/O25&lt;$O$7/100,0,IF(N25/O25&gt;$N$7/100,3,$L$7*(N25/O25-$O$7/100)/(($N$7-$O$7)/100)))</f>
        <v>3</v>
      </c>
      <c r="M25" s="6">
        <f>IF(O25=0,0,N25/O25)</f>
        <v>1.1146072215686276</v>
      </c>
      <c r="N25" s="8">
        <f>F25</f>
        <v>11368993.66</v>
      </c>
      <c r="O25" s="10">
        <v>10200000</v>
      </c>
      <c r="P25" s="12">
        <f>IF(R25/S25&lt;$S$7/100,0,IF(R25/S25&gt;$R$7/100,3,$P$7*(R25/S25-$S$7/100)/(($R$7-$S$7)/100)))</f>
        <v>1.2929426658305703</v>
      </c>
      <c r="Q25" s="6">
        <f>IF(S25=0,0,R25/S25)</f>
        <v>0.83619617772203803</v>
      </c>
      <c r="R25" s="12">
        <f>J25</f>
        <v>10098410.689999999</v>
      </c>
      <c r="S25" s="8">
        <v>12076604.699999999</v>
      </c>
      <c r="T25" s="10">
        <f>IF(V25=0,3,IF(U25&lt;0.01,3,IF(U25&gt;0.05,0,U25/(0.05-0.01)*3)))</f>
        <v>3</v>
      </c>
      <c r="U25" s="6">
        <f>IF(AA25=0,0,(V25-W25-X25-Y25-Z25)/AA25)</f>
        <v>-0.1336935837361338</v>
      </c>
      <c r="V25" s="35"/>
      <c r="W25" s="10"/>
      <c r="X25" s="10">
        <v>6252055.3899999997</v>
      </c>
      <c r="Y25" s="10">
        <v>6050749.0499999998</v>
      </c>
      <c r="Z25" s="10"/>
      <c r="AA25" s="10">
        <v>92022400</v>
      </c>
      <c r="AB25" s="12">
        <f>IF(AE25=0,3,IF(AD25/AE25&lt;$AE$7/100,3,IF(AD25/AE25&gt;$AD$7/100,0,3)))</f>
        <v>3</v>
      </c>
      <c r="AC25" s="29">
        <f>IF(AE25=0,0,AD25/AE25)</f>
        <v>0</v>
      </c>
      <c r="AD25" s="10">
        <v>0</v>
      </c>
      <c r="AE25" s="10">
        <v>444000</v>
      </c>
      <c r="AF25" s="12">
        <f>IF(AG25&gt;3,IF(AG25&lt;8,1,0),0)</f>
        <v>1</v>
      </c>
      <c r="AG25" s="19">
        <f>AH25+4-AI25</f>
        <v>4</v>
      </c>
      <c r="AH25" s="18">
        <v>19</v>
      </c>
      <c r="AI25" s="18">
        <v>19</v>
      </c>
      <c r="AJ25" s="12">
        <f>IF(AK25&lt;0.3,0,IF(AK25&gt;0.7,2,2*AK25/0.7))</f>
        <v>0</v>
      </c>
      <c r="AK25" s="6">
        <f>AL25/(AL25+AM25)</f>
        <v>0.11435923125127334</v>
      </c>
      <c r="AL25" s="8">
        <f>F25</f>
        <v>11368993.66</v>
      </c>
      <c r="AM25" s="12">
        <v>88045750</v>
      </c>
      <c r="AN25" s="12">
        <f>IF(AO25/1&lt;$AQ$7/100,0,IF(AO25/1&gt;$AP$7/100,$AN$7,($AP$7-$AQ$7)*AO25))</f>
        <v>0</v>
      </c>
      <c r="AO25" s="6">
        <f>IF(AQ25=0,0,AP25/AQ25-1)</f>
        <v>5.4947412940629103E-3</v>
      </c>
      <c r="AP25" s="8">
        <f>AL25</f>
        <v>11368993.66</v>
      </c>
      <c r="AQ25" s="12">
        <v>11306865.359999999</v>
      </c>
      <c r="AR25" s="12">
        <v>2</v>
      </c>
      <c r="AS25" s="12">
        <f>AP25</f>
        <v>11368993.66</v>
      </c>
      <c r="AT25" s="12">
        <v>0</v>
      </c>
      <c r="AU25" s="12">
        <f>IF(AV25&lt;$AW$7/100,1,0)</f>
        <v>1</v>
      </c>
      <c r="AV25" s="6">
        <f>IF(AX25=0,0,AW25/AX25)</f>
        <v>0</v>
      </c>
      <c r="AW25" s="10"/>
      <c r="AX25" s="10">
        <v>3022560.68</v>
      </c>
      <c r="AY25" s="12">
        <f>IF(AZ25=0,1,IF(AZ25/BA25&lt;0.01,1,0))</f>
        <v>1</v>
      </c>
      <c r="AZ25" s="10"/>
      <c r="BA25" s="10">
        <v>12769905.109999999</v>
      </c>
      <c r="BB25" s="12">
        <f>IF(BC25&lt;0.001,$BB$7,0)</f>
        <v>4</v>
      </c>
      <c r="BC25" s="6">
        <f>BD25/(BE25+BF25+BG25)</f>
        <v>0</v>
      </c>
      <c r="BD25" s="10"/>
      <c r="BE25" s="10">
        <v>69079.839999999997</v>
      </c>
      <c r="BF25" s="10"/>
      <c r="BG25" s="10">
        <v>1749.38</v>
      </c>
      <c r="BH25" s="12">
        <f>IF(BI25&lt;0.95,0,IF(BI25&lt;1.05,2,0))</f>
        <v>2</v>
      </c>
      <c r="BI25" s="6">
        <f>(BJ25/BK25/BL25)/BM25</f>
        <v>0.98698274691410859</v>
      </c>
      <c r="BJ25" s="10">
        <v>27218200</v>
      </c>
      <c r="BK25" s="10">
        <v>38</v>
      </c>
      <c r="BL25" s="10">
        <v>12</v>
      </c>
      <c r="BM25" s="12">
        <v>60476.27</v>
      </c>
      <c r="BN25" s="12">
        <f>IF(BO25&lt;0.7,0,IF(BO25&lt;0.8,2,0))</f>
        <v>0</v>
      </c>
      <c r="BO25" s="6">
        <f>BP25/BQ25</f>
        <v>0.69958677322756391</v>
      </c>
      <c r="BP25" s="10">
        <v>71442368.430000007</v>
      </c>
      <c r="BQ25" s="8">
        <v>102120810.69</v>
      </c>
      <c r="BR25" s="25">
        <f>IF((BT25+BU25)/BV25&lt;0.6,0,2)</f>
        <v>2</v>
      </c>
      <c r="BS25" s="30">
        <f>(BT25+BU25)/BV25</f>
        <v>2</v>
      </c>
      <c r="BT25" s="10">
        <v>5</v>
      </c>
      <c r="BU25" s="10">
        <v>5</v>
      </c>
      <c r="BV25" s="10">
        <v>5</v>
      </c>
      <c r="BW25" s="12">
        <f>IF(BY25/BZ25&lt;$BY$7/100,0,IF(BY25/BZ25&gt;$BZ$7/100,3,$BW$7*(BY25/BZ25-$BW$7/100)/(($BY$7-$BZ$7)/100)))</f>
        <v>3</v>
      </c>
      <c r="BX25" s="6">
        <f>BY25/BZ25</f>
        <v>1</v>
      </c>
      <c r="BY25" s="10">
        <v>2</v>
      </c>
      <c r="BZ25" s="10">
        <v>2</v>
      </c>
      <c r="CA25" s="25">
        <f>IF(CB25&gt;0,0,5)</f>
        <v>5</v>
      </c>
      <c r="CB25" s="10">
        <v>0</v>
      </c>
      <c r="CC25" s="12">
        <f>IF(CD25/CE25&lt;$CD$7/100,0,IF(CD25/CE25&gt;$CE$7/100,$CC$7,$CC$7*(CD25/CE25-$CC$7/100)/(($CD$7-$CE$7)/100)))</f>
        <v>0</v>
      </c>
      <c r="CD25" s="37">
        <v>34</v>
      </c>
      <c r="CE25" s="37">
        <v>35</v>
      </c>
      <c r="CF25" s="25">
        <f>IF(CG25&gt;0,0,3)</f>
        <v>3</v>
      </c>
      <c r="CG25" s="10"/>
      <c r="CH25" s="25">
        <f>IF(CI25&gt;0,0,3)</f>
        <v>3</v>
      </c>
      <c r="CI25" s="10"/>
      <c r="CJ25" s="12">
        <f>IF(CL25/CK25&lt;0.95,0,5*(CK25/CL25))</f>
        <v>5</v>
      </c>
      <c r="CK25" s="10">
        <v>6</v>
      </c>
      <c r="CL25" s="12">
        <v>6</v>
      </c>
      <c r="CM25" s="31">
        <f>IF(CN25&gt;0,0,4)</f>
        <v>4</v>
      </c>
      <c r="CN25" s="10">
        <v>0</v>
      </c>
      <c r="CO25" s="10">
        <v>159.4</v>
      </c>
      <c r="CP25" s="12">
        <f>IF(CR25/CS25&gt;1,0,IF(CR25/CS25&lt;$CS$7/100,0,IF(CR25/CS25&gt;$CR$7/100,$CP$7,$CP$7*(CR25/CS25-$CS$7/100)/(($CR$7-$CS$7)/100))))</f>
        <v>4</v>
      </c>
      <c r="CQ25" s="6">
        <f>CR25/CS25</f>
        <v>0.99597815845152327</v>
      </c>
      <c r="CR25" s="10">
        <v>145975.24</v>
      </c>
      <c r="CS25" s="10">
        <v>146564.70000000001</v>
      </c>
      <c r="CT25" s="12">
        <f>IF(CU25&gt;0.01,0,3)</f>
        <v>3</v>
      </c>
      <c r="CU25" s="6">
        <f>IF(CW25=0,0,CV25/CW25)</f>
        <v>7.9027966059145461E-3</v>
      </c>
      <c r="CV25" s="10">
        <v>787</v>
      </c>
      <c r="CW25" s="12">
        <v>99585</v>
      </c>
      <c r="CX25" s="12">
        <f>IF(CY25&lt;0.9,0,5*CY25)</f>
        <v>5</v>
      </c>
      <c r="CY25" s="32">
        <f>CZ25/DA25</f>
        <v>1</v>
      </c>
      <c r="CZ25" s="9">
        <v>20</v>
      </c>
      <c r="DA25" s="9">
        <v>20</v>
      </c>
      <c r="DB25" s="12">
        <f>IF(DD25/DE25&lt;$DE$7/100,0,IF(DD25/DE25&gt;$DD$7/100,$DB$7,$DB$7*(DD25/DE25-$DE$7/100)/(($DD$7-$DE$7)/100)))</f>
        <v>4</v>
      </c>
      <c r="DC25" s="6">
        <f>DD25/DE25</f>
        <v>1</v>
      </c>
      <c r="DD25" s="9">
        <v>94</v>
      </c>
      <c r="DE25" s="9">
        <v>94</v>
      </c>
      <c r="DF25" s="33">
        <f>D25+H25+L25+P25+T25+AB25+AF25+AJ25+AN25+AR25+AU25+AY25+BB25+BH25+BN25+BR25+BW25+CA25+CC25+CF25+CH25+CJ25+CM25+CP25+CT25+CX25+DB25</f>
        <v>64.746949139142387</v>
      </c>
      <c r="DG25" s="45">
        <f>IF(DF25&gt;70,IF(DF25&gt;85,1,2),3)</f>
        <v>3</v>
      </c>
      <c r="DH25" s="34">
        <f>RANK(DF25,$DF$9:$DF$67)</f>
        <v>17</v>
      </c>
      <c r="DI25" s="70"/>
      <c r="DJ25" s="70"/>
    </row>
    <row r="26" spans="1:114" ht="45" x14ac:dyDescent="0.25">
      <c r="A26" s="28">
        <v>12</v>
      </c>
      <c r="B26" s="14" t="s">
        <v>134</v>
      </c>
      <c r="C26" s="14" t="s">
        <v>147</v>
      </c>
      <c r="D26" s="12">
        <f>IF(E26&gt;1,0,IF(F26/G26&lt;$G$7/100,0,IF(F26/G26&gt;$F$7/100,3,$D$7*(F26/G26-$G$7/100)/(($F$7-$G$7)/100))))</f>
        <v>3</v>
      </c>
      <c r="E26" s="29">
        <f>IF(G26=0,0,F26/G26)</f>
        <v>0.99989784300914697</v>
      </c>
      <c r="F26" s="10">
        <v>10712905.49</v>
      </c>
      <c r="G26" s="10">
        <v>10714000</v>
      </c>
      <c r="H26" s="12">
        <f>IF(J26/K26&lt;$K$7/100,0,IF(J26/K26&gt;$J$7/100,3,$H$7*(J26/K26-$K$7/100)/(($J$7-$K$7)/100)))</f>
        <v>3</v>
      </c>
      <c r="I26" s="6">
        <f>IF(K26=0,0,J26/K26)</f>
        <v>1</v>
      </c>
      <c r="J26" s="10">
        <v>11584859.439999999</v>
      </c>
      <c r="K26" s="10">
        <v>11584859.439999999</v>
      </c>
      <c r="L26" s="12">
        <f>IF(N26/O26&lt;$O$7/100,0,IF(N26/O26&gt;$N$7/100,3,$L$7*(N26/O26-$O$7/100)/(($N$7-$O$7)/100)))</f>
        <v>2.7233549869565215</v>
      </c>
      <c r="M26" s="6">
        <f>IF(O26=0,0,N26/O26)</f>
        <v>0.93155699913043477</v>
      </c>
      <c r="N26" s="8">
        <f>F26</f>
        <v>10712905.49</v>
      </c>
      <c r="O26" s="10">
        <v>11500000</v>
      </c>
      <c r="P26" s="12">
        <f>IF(R26/S26&lt;$S$7/100,0,IF(R26/S26&gt;$R$7/100,3,$P$7*(R26/S26-$S$7/100)/(($R$7-$S$7)/100)))</f>
        <v>3</v>
      </c>
      <c r="Q26" s="6">
        <f>IF(S26=0,0,R26/S26)</f>
        <v>1</v>
      </c>
      <c r="R26" s="12">
        <f>J26</f>
        <v>11584859.439999999</v>
      </c>
      <c r="S26" s="8">
        <v>11584859.439999999</v>
      </c>
      <c r="T26" s="10">
        <f>IF(V26=0,3,IF(U26&lt;0.01,3,IF(U26&gt;0.05,0,U26/(0.05-0.01)*3)))</f>
        <v>3</v>
      </c>
      <c r="U26" s="6">
        <f>IF(AA26=0,0,(V26-W26-X26-Y26-Z26)/AA26)</f>
        <v>-5.8663038789728263E-2</v>
      </c>
      <c r="V26" s="10"/>
      <c r="W26" s="10"/>
      <c r="X26" s="10">
        <v>2622085.31</v>
      </c>
      <c r="Y26" s="40">
        <v>2622085.31</v>
      </c>
      <c r="Z26" s="10"/>
      <c r="AA26" s="10">
        <v>89394800</v>
      </c>
      <c r="AB26" s="12">
        <f>IF(AE26=0,3,IF(AD26/AE26&lt;$AE$7/100,3,IF(AD26/AE26&gt;$AD$7/100,0,3)))</f>
        <v>0</v>
      </c>
      <c r="AC26" s="29">
        <f>IF(AE26=0,0,AD26/AE26)</f>
        <v>0.24188409090909091</v>
      </c>
      <c r="AD26" s="10">
        <v>106429</v>
      </c>
      <c r="AE26" s="10">
        <v>440000</v>
      </c>
      <c r="AF26" s="12">
        <f>IF(AG26&gt;3,IF(AG26&lt;8,1,0),0)</f>
        <v>0</v>
      </c>
      <c r="AG26" s="19">
        <f>AH26+4-AI26</f>
        <v>-9</v>
      </c>
      <c r="AH26" s="18">
        <v>3</v>
      </c>
      <c r="AI26" s="18">
        <v>16</v>
      </c>
      <c r="AJ26" s="12">
        <f>IF(AK26&lt;0.3,0,IF(AK26&gt;0.7,2,2*AK26/0.7))</f>
        <v>0</v>
      </c>
      <c r="AK26" s="6">
        <f>AL26/(AL26+AM26)</f>
        <v>0.10939505812828051</v>
      </c>
      <c r="AL26" s="8">
        <f>F26</f>
        <v>10712905.49</v>
      </c>
      <c r="AM26" s="12">
        <v>87215700</v>
      </c>
      <c r="AN26" s="12">
        <f>IF(AO26/1&lt;$AQ$7/100,0,IF(AO26/1&gt;$AP$7/100,$AN$7,($AP$7-$AQ$7)*AO26))</f>
        <v>0</v>
      </c>
      <c r="AO26" s="6">
        <f>IF(AQ26=0,0,AP26/AQ26-1)</f>
        <v>-0.10357537017720597</v>
      </c>
      <c r="AP26" s="8">
        <f>AL26</f>
        <v>10712905.49</v>
      </c>
      <c r="AQ26" s="12">
        <v>11950704.09</v>
      </c>
      <c r="AR26" s="12">
        <v>2</v>
      </c>
      <c r="AS26" s="12">
        <f>AP26</f>
        <v>10712905.49</v>
      </c>
      <c r="AT26" s="12">
        <v>0</v>
      </c>
      <c r="AU26" s="12">
        <f>IF(AV26&lt;$AW$7/100,1,0)</f>
        <v>1</v>
      </c>
      <c r="AV26" s="6">
        <f>IF(AX26=0,0,AW26/AX26)</f>
        <v>0</v>
      </c>
      <c r="AW26" s="10"/>
      <c r="AX26" s="10">
        <v>2086569.72</v>
      </c>
      <c r="AY26" s="12">
        <f>IF(AZ26=0,1,IF(AZ26/BA26&lt;0.01,1,0))</f>
        <v>1</v>
      </c>
      <c r="AZ26" s="10"/>
      <c r="BA26" s="10">
        <v>1653881.4</v>
      </c>
      <c r="BB26" s="12">
        <f>IF(BC26&lt;0.001,$BB$7,0)</f>
        <v>4</v>
      </c>
      <c r="BC26" s="6">
        <f>BD26/(BE26+BF26+BG26)</f>
        <v>0</v>
      </c>
      <c r="BD26" s="10"/>
      <c r="BE26" s="10">
        <v>48020.92</v>
      </c>
      <c r="BF26" s="10"/>
      <c r="BG26" s="10">
        <v>6572.31</v>
      </c>
      <c r="BH26" s="12">
        <f>IF(BI26&lt;0.95,0,IF(BI26&lt;1.05,2,0))</f>
        <v>0</v>
      </c>
      <c r="BI26" s="6">
        <f>(BJ26/BK26/BL26)/BM26</f>
        <v>1.2264260367107223</v>
      </c>
      <c r="BJ26" s="10">
        <v>27146100</v>
      </c>
      <c r="BK26" s="10">
        <v>30.5</v>
      </c>
      <c r="BL26" s="10">
        <v>12</v>
      </c>
      <c r="BM26" s="12">
        <v>60476.27</v>
      </c>
      <c r="BN26" s="12">
        <f>IF(BO26&lt;0.7,0,IF(BO26&lt;0.8,2,0))</f>
        <v>2</v>
      </c>
      <c r="BO26" s="6">
        <f>BP26/BQ26</f>
        <v>0.70872170828149106</v>
      </c>
      <c r="BP26" s="10">
        <v>71566476.739999995</v>
      </c>
      <c r="BQ26" s="8">
        <v>100979659.44</v>
      </c>
      <c r="BR26" s="25">
        <f>IF((BT26+BU26)/BV26&lt;0.6,0,2)</f>
        <v>2</v>
      </c>
      <c r="BS26" s="30">
        <f>(BT26+BU26)/BV26</f>
        <v>2.3333333333333335</v>
      </c>
      <c r="BT26" s="10">
        <v>4</v>
      </c>
      <c r="BU26" s="10">
        <v>3</v>
      </c>
      <c r="BV26" s="10">
        <v>3</v>
      </c>
      <c r="BW26" s="12">
        <f>IF(BY26/BZ26&lt;$BY$7/100,0,IF(BY26/BZ26&gt;$BZ$7/100,3,$BW$7*(BY26/BZ26-$BW$7/100)/(($BY$7-$BZ$7)/100)))</f>
        <v>3</v>
      </c>
      <c r="BX26" s="6">
        <f>BY26/BZ26</f>
        <v>1</v>
      </c>
      <c r="BY26" s="10">
        <v>2</v>
      </c>
      <c r="BZ26" s="10">
        <v>2</v>
      </c>
      <c r="CA26" s="25">
        <f>IF(CB26&gt;0,0,5)</f>
        <v>5</v>
      </c>
      <c r="CB26" s="10">
        <v>0</v>
      </c>
      <c r="CC26" s="12">
        <f>IF(CD26/CE26&lt;$CD$7/100,0,IF(CD26/CE26&gt;$CE$7/100,$CC$7,$CC$7*(CD26/CE26-$CC$7/100)/(($CD$7-$CE$7)/100)))</f>
        <v>2</v>
      </c>
      <c r="CD26" s="37">
        <v>30</v>
      </c>
      <c r="CE26" s="37">
        <v>30</v>
      </c>
      <c r="CF26" s="25">
        <f>IF(CG26&gt;0,0,3)</f>
        <v>0</v>
      </c>
      <c r="CG26" s="10">
        <v>1</v>
      </c>
      <c r="CH26" s="25">
        <f>IF(CI26&gt;0,0,3)</f>
        <v>3</v>
      </c>
      <c r="CI26" s="10"/>
      <c r="CJ26" s="12">
        <f>IF(CL26/CK26&lt;0.95,0,5*(CK26/CL26))</f>
        <v>5</v>
      </c>
      <c r="CK26" s="10">
        <v>6</v>
      </c>
      <c r="CL26" s="12">
        <v>6</v>
      </c>
      <c r="CM26" s="31">
        <f>IF(CN26&gt;0,0,4)</f>
        <v>4</v>
      </c>
      <c r="CN26" s="12">
        <v>0</v>
      </c>
      <c r="CO26" s="12">
        <v>27.8</v>
      </c>
      <c r="CP26" s="12">
        <f>IF(CR26/CS26&gt;1,0,IF(CR26/CS26&lt;$CS$7/100,0,IF(CR26/CS26&gt;$CR$7/100,$CP$7,$CP$7*(CR26/CS26-$CS$7/100)/(($CR$7-$CS$7)/100))))</f>
        <v>4</v>
      </c>
      <c r="CQ26" s="6">
        <f>CR26/CS26</f>
        <v>0.99559939895997818</v>
      </c>
      <c r="CR26" s="10">
        <v>109869.75</v>
      </c>
      <c r="CS26" s="10">
        <v>110355.38</v>
      </c>
      <c r="CT26" s="12">
        <f>IF(CU26&gt;0.01,0,3)</f>
        <v>3</v>
      </c>
      <c r="CU26" s="6">
        <f>IF(CW26=0,0,CV26/CW26)</f>
        <v>0</v>
      </c>
      <c r="CV26" s="10">
        <v>0</v>
      </c>
      <c r="CW26" s="12">
        <v>114923.5</v>
      </c>
      <c r="CX26" s="12">
        <f>IF(CY26&lt;0.9,0,5*CY26)</f>
        <v>5</v>
      </c>
      <c r="CY26" s="32">
        <f>CZ26/DA26</f>
        <v>1</v>
      </c>
      <c r="CZ26" s="9">
        <v>23</v>
      </c>
      <c r="DA26" s="9">
        <v>23</v>
      </c>
      <c r="DB26" s="12">
        <f>IF(DD26/DE26&lt;$DE$7/100,0,IF(DD26/DE26&gt;$DD$7/100,$DB$7,$DB$7*(DD26/DE26-$DE$7/100)/(($DD$7-$DE$7)/100)))</f>
        <v>4</v>
      </c>
      <c r="DC26" s="6">
        <f>DD26/DE26</f>
        <v>1</v>
      </c>
      <c r="DD26" s="9">
        <v>70</v>
      </c>
      <c r="DE26" s="9">
        <v>70</v>
      </c>
      <c r="DF26" s="33">
        <f>D26+H26+L26+P26+T26+AB26+AF26+AJ26+AN26+AR26+AU26+AY26+BB26+BH26+BN26+BR26+BW26+CA26+CC26+CF26+CH26+CJ26+CM26+CP26+CT26+CX26+DB26</f>
        <v>64.723354986956522</v>
      </c>
      <c r="DG26" s="45">
        <f>IF(DF26&gt;70,IF(DF26&gt;85,1,2),3)</f>
        <v>3</v>
      </c>
      <c r="DH26" s="34">
        <f>RANK(DF26,$DF$9:$DF$67)</f>
        <v>18</v>
      </c>
      <c r="DI26" s="70"/>
      <c r="DJ26" s="70"/>
    </row>
    <row r="27" spans="1:114" ht="45" x14ac:dyDescent="0.25">
      <c r="A27" s="28">
        <v>56</v>
      </c>
      <c r="B27" s="14" t="s">
        <v>137</v>
      </c>
      <c r="C27" s="14" t="s">
        <v>190</v>
      </c>
      <c r="D27" s="12">
        <f>IF(E27&gt;1,0,IF(F27/G27&lt;$G$7/100,0,IF(F27/G27&gt;$F$7/100,3,$D$7*(F27/G27-$G$7/100)/(($F$7-$G$7)/100))))</f>
        <v>1.0157906344086476</v>
      </c>
      <c r="E27" s="29">
        <f>IF(G27=0,0,F27/G27)</f>
        <v>0.92708775025089729</v>
      </c>
      <c r="F27" s="9">
        <v>139859160.08000001</v>
      </c>
      <c r="G27" s="9">
        <v>150858600</v>
      </c>
      <c r="H27" s="12">
        <f>IF(J27/K27&lt;$K$7/100,0,IF(J27/K27&gt;$J$7/100,3,$H$7*(J27/K27-$K$7/100)/(($J$7-$K$7)/100)))</f>
        <v>0</v>
      </c>
      <c r="I27" s="6">
        <f>IF(K27=0,0,J27/K27)</f>
        <v>0.75153755438721059</v>
      </c>
      <c r="J27" s="9">
        <v>130211795.95</v>
      </c>
      <c r="K27" s="9">
        <v>173260531.28</v>
      </c>
      <c r="L27" s="12">
        <f>IF(N27/O27&lt;$O$7/100,0,IF(N27/O27&gt;$N$7/100,3,$L$7*(N27/O27-$O$7/100)/(($N$7-$O$7)/100)))</f>
        <v>3</v>
      </c>
      <c r="M27" s="6">
        <f>IF(O27=0,0,N27/O27)</f>
        <v>1.0219245270666222</v>
      </c>
      <c r="N27" s="8">
        <f>F27</f>
        <v>139859160.08000001</v>
      </c>
      <c r="O27" s="9">
        <v>136858600</v>
      </c>
      <c r="P27" s="12">
        <f>IF(R27/S27&lt;$S$7/100,0,IF(R27/S27&gt;$R$7/100,3,$P$7*(R27/S27-$S$7/100)/(($R$7-$S$7)/100)))</f>
        <v>2.3063315808158902E-2</v>
      </c>
      <c r="Q27" s="6">
        <f>IF(S27=0,0,R27/S27)</f>
        <v>0.75153755438721059</v>
      </c>
      <c r="R27" s="12">
        <f>J27</f>
        <v>130211795.95</v>
      </c>
      <c r="S27" s="8">
        <f>K27</f>
        <v>173260531.28</v>
      </c>
      <c r="T27" s="10">
        <f>IF(V27=0,3,IF(U27&lt;0.01,3,IF(U27&gt;0.05,0,U27/(0.05-0.01)*3)))</f>
        <v>3</v>
      </c>
      <c r="U27" s="6">
        <f>IF(AA27=0,0,(V27-W27-X27-Y27-Z27)/AA27)</f>
        <v>-0.23501175741238967</v>
      </c>
      <c r="V27" s="10">
        <v>1814436.51</v>
      </c>
      <c r="W27" s="10">
        <v>1814436.51</v>
      </c>
      <c r="X27" s="10">
        <v>20748369.66</v>
      </c>
      <c r="Y27" s="10">
        <v>2286290.42</v>
      </c>
      <c r="Z27" s="10">
        <v>4411000</v>
      </c>
      <c r="AA27" s="9">
        <v>116784200</v>
      </c>
      <c r="AB27" s="12">
        <f>IF(AE27=0,3,IF(AD27/AE27&lt;$AE$7/100,3,IF(AD27/AE27&gt;$AD$7/100,0,3)))</f>
        <v>3</v>
      </c>
      <c r="AC27" s="29">
        <f>IF(AE27=0,0,AD27/AE27)</f>
        <v>0</v>
      </c>
      <c r="AD27" s="10">
        <v>0</v>
      </c>
      <c r="AE27" s="10"/>
      <c r="AF27" s="12">
        <f>IF(AG27&gt;3,IF(AG27&lt;8,1,0),0)</f>
        <v>0</v>
      </c>
      <c r="AG27" s="19">
        <f>AH27+4-AI27</f>
        <v>-6</v>
      </c>
      <c r="AH27" s="25">
        <v>6</v>
      </c>
      <c r="AI27" s="25">
        <v>16</v>
      </c>
      <c r="AJ27" s="12">
        <f>IF(AK27&lt;0.3,0,IF(AK27&gt;0.7,2,2*AK27/0.7))</f>
        <v>1.6176975560198168</v>
      </c>
      <c r="AK27" s="6">
        <f>AL27/(AL27+AM27)</f>
        <v>0.56619414460693585</v>
      </c>
      <c r="AL27" s="8">
        <f>F27</f>
        <v>139859160.08000001</v>
      </c>
      <c r="AM27" s="12">
        <v>107157100</v>
      </c>
      <c r="AN27" s="12">
        <f>IF(AO27/1&lt;$AQ$7/100,0,IF(AO27/1&gt;$AP$7/100,$AN$7,($AP$7-$AQ$7)*AO27))</f>
        <v>2</v>
      </c>
      <c r="AO27" s="6">
        <f>IF(AQ27=0,0,AP27/AQ27-1)</f>
        <v>0.10100500349714081</v>
      </c>
      <c r="AP27" s="8">
        <f>AL27</f>
        <v>139859160.08000001</v>
      </c>
      <c r="AQ27" s="12">
        <v>127028632.59999999</v>
      </c>
      <c r="AR27" s="12">
        <v>2</v>
      </c>
      <c r="AS27" s="12">
        <f>AP27</f>
        <v>139859160.08000001</v>
      </c>
      <c r="AT27" s="12">
        <v>0</v>
      </c>
      <c r="AU27" s="12">
        <f>IF(AV27&lt;$AW$7/100,1,0)</f>
        <v>1</v>
      </c>
      <c r="AV27" s="6">
        <f>IF(AX27=0,0,AW27/AX27)</f>
        <v>0</v>
      </c>
      <c r="AW27" s="10"/>
      <c r="AX27" s="10">
        <v>10380153.960000001</v>
      </c>
      <c r="AY27" s="12">
        <f>IF(AZ27=0,1,IF(AZ27/BA27&lt;0.01,1,0))</f>
        <v>1</v>
      </c>
      <c r="AZ27" s="10"/>
      <c r="BA27" s="10">
        <v>5961758.4100000001</v>
      </c>
      <c r="BB27" s="12">
        <f>IF(BC27&lt;0.001,$BB$7,0)</f>
        <v>4</v>
      </c>
      <c r="BC27" s="6">
        <f>BD27/(BE27+BF27+BG27)</f>
        <v>0</v>
      </c>
      <c r="BD27" s="10"/>
      <c r="BE27" s="10">
        <v>104840.81</v>
      </c>
      <c r="BF27" s="10"/>
      <c r="BG27" s="10">
        <v>32352.03</v>
      </c>
      <c r="BH27" s="12">
        <f>IF(BI27&lt;0.95,0,IF(BI27&lt;1.05,2,0))</f>
        <v>0</v>
      </c>
      <c r="BI27" s="6">
        <f>(BJ27/BK27/BL27)/BM27</f>
        <v>1.3148362495910666</v>
      </c>
      <c r="BJ27" s="9">
        <v>3676400</v>
      </c>
      <c r="BK27" s="9">
        <v>4.0999999999999996</v>
      </c>
      <c r="BL27" s="9">
        <v>12</v>
      </c>
      <c r="BM27" s="9">
        <v>56831.09</v>
      </c>
      <c r="BN27" s="12">
        <f>IF(BO27&lt;0.7,0,IF(BO27&lt;0.8,2,0))</f>
        <v>0</v>
      </c>
      <c r="BO27" s="6">
        <f>BP27/BQ27</f>
        <v>0.35382232192408714</v>
      </c>
      <c r="BP27" s="9">
        <v>84129693.170000002</v>
      </c>
      <c r="BQ27" s="8">
        <v>237773842.84999999</v>
      </c>
      <c r="BR27" s="25">
        <f>IF((BT27+BU27)/BV27&lt;0.6,0,2)</f>
        <v>2</v>
      </c>
      <c r="BS27" s="30">
        <f>(BT27+BU27)/BV27</f>
        <v>11</v>
      </c>
      <c r="BT27" s="12">
        <v>7</v>
      </c>
      <c r="BU27" s="12">
        <v>4</v>
      </c>
      <c r="BV27" s="12">
        <v>1</v>
      </c>
      <c r="BW27" s="12">
        <f>IF(BY27/BZ27&lt;$BY$7/100,0,IF(BY27/BZ27&gt;$BZ$7/100,3,$BW$7*(BY27/BZ27-$BW$7/100)/(($BY$7-$BZ$7)/100)))</f>
        <v>3</v>
      </c>
      <c r="BX27" s="6">
        <f>BY27/BZ27</f>
        <v>1</v>
      </c>
      <c r="BY27" s="12">
        <v>2</v>
      </c>
      <c r="BZ27" s="12">
        <v>2</v>
      </c>
      <c r="CA27" s="25">
        <f>IF(CB27&gt;0,0,5)</f>
        <v>5</v>
      </c>
      <c r="CB27" s="10">
        <v>0</v>
      </c>
      <c r="CC27" s="12">
        <f>IF(CD27/CE27&lt;$CD$7/100,0,IF(CD27/CE27&gt;$CE$7/100,$CC$7,$CC$7*(CD27/CE27-$CC$7/100)/(($CD$7-$CE$7)/100)))</f>
        <v>2</v>
      </c>
      <c r="CD27" s="25">
        <v>29</v>
      </c>
      <c r="CE27" s="25">
        <v>29</v>
      </c>
      <c r="CF27" s="25">
        <f>IF(CG27&gt;0,0,3)</f>
        <v>3</v>
      </c>
      <c r="CG27" s="10"/>
      <c r="CH27" s="25">
        <f>IF(CI27&gt;0,0,3)</f>
        <v>3</v>
      </c>
      <c r="CI27" s="10"/>
      <c r="CJ27" s="12">
        <f>IF(CL27/CK27&lt;0.95,0,5*(CK27/CL27))</f>
        <v>5</v>
      </c>
      <c r="CK27" s="9">
        <v>6</v>
      </c>
      <c r="CL27" s="12">
        <v>6</v>
      </c>
      <c r="CM27" s="31">
        <f>IF(CN27&gt;0,0,4)</f>
        <v>4</v>
      </c>
      <c r="CN27" s="10">
        <v>0</v>
      </c>
      <c r="CO27" s="10">
        <v>22.94</v>
      </c>
      <c r="CP27" s="12">
        <f>IF(CR27/CS27&gt;1,0,IF(CR27/CS27&lt;$CS$7/100,0,IF(CR27/CS27&gt;$CR$7/100,$CP$7,$CP$7*(CR27/CS27-$CS$7/100)/(($CR$7-$CS$7)/100))))</f>
        <v>4</v>
      </c>
      <c r="CQ27" s="6">
        <f>CR27/CS27</f>
        <v>0.98566358406220733</v>
      </c>
      <c r="CR27" s="9">
        <v>132122.94</v>
      </c>
      <c r="CS27" s="9">
        <v>134044.66</v>
      </c>
      <c r="CT27" s="12">
        <f>IF(CU27&gt;0.01,0,3)</f>
        <v>3</v>
      </c>
      <c r="CU27" s="6">
        <f>IF(CW27=0,0,CV27/CW27)</f>
        <v>0</v>
      </c>
      <c r="CV27" s="10"/>
      <c r="CW27" s="12">
        <v>114954.7</v>
      </c>
      <c r="CX27" s="12">
        <f>IF(CY27&lt;0.9,0,5*CY27)</f>
        <v>5</v>
      </c>
      <c r="CY27" s="32">
        <f>CZ27/DA27</f>
        <v>1</v>
      </c>
      <c r="CZ27" s="9">
        <v>18</v>
      </c>
      <c r="DA27" s="9">
        <v>18</v>
      </c>
      <c r="DB27" s="12">
        <f>IF(DD27/DE27&lt;$DE$7/100,0,IF(DD27/DE27&gt;$DD$7/100,$DB$7,$DB$7*(DD27/DE27-$DE$7/100)/(($DD$7-$DE$7)/100)))</f>
        <v>4</v>
      </c>
      <c r="DC27" s="6">
        <f>DD27/DE27</f>
        <v>1</v>
      </c>
      <c r="DD27" s="9">
        <v>112</v>
      </c>
      <c r="DE27" s="9">
        <v>112</v>
      </c>
      <c r="DF27" s="33">
        <f>D27+H27+L27+P27+T27+AB27+AF27+AJ27+AN27+AR27+AU27+AY27+BB27+BH27+BN27+BR27+BW27+CA27+CC27+CF27+CH27+CJ27+CM27+CP27+CT27+CX27+DB27</f>
        <v>64.656551506236625</v>
      </c>
      <c r="DG27" s="45">
        <f>IF(DF27&gt;70,IF(DF27&gt;85,1,2),3)</f>
        <v>3</v>
      </c>
      <c r="DH27" s="34">
        <f>RANK(DF27,$DF$9:$DF$67)</f>
        <v>19</v>
      </c>
      <c r="DI27" s="70"/>
      <c r="DJ27" s="70"/>
    </row>
    <row r="28" spans="1:114" ht="60" x14ac:dyDescent="0.25">
      <c r="A28" s="28">
        <v>59</v>
      </c>
      <c r="B28" s="14" t="s">
        <v>137</v>
      </c>
      <c r="C28" s="14" t="s">
        <v>193</v>
      </c>
      <c r="D28" s="12">
        <f>IF(E28&gt;1,0,IF(F28/G28&lt;$G$7/100,0,IF(F28/G28&gt;$F$7/100,3,$D$7*(F28/G28-$G$7/100)/(($F$7-$G$7)/100))))</f>
        <v>0</v>
      </c>
      <c r="E28" s="29">
        <f>IF(G28=0,0,F28/G28)</f>
        <v>1.0047236505586215</v>
      </c>
      <c r="F28" s="9">
        <v>746409.2</v>
      </c>
      <c r="G28" s="9">
        <v>742900</v>
      </c>
      <c r="H28" s="12">
        <f>IF(J28/K28&lt;$K$7/100,0,IF(J28/K28&gt;$J$7/100,3,$H$7*(J28/K28-$K$7/100)/(($J$7-$K$7)/100)))</f>
        <v>3</v>
      </c>
      <c r="I28" s="6">
        <f>IF(K28=0,0,J28/K28)</f>
        <v>0.99999667505384349</v>
      </c>
      <c r="J28" s="10">
        <v>36090.69</v>
      </c>
      <c r="K28" s="10">
        <v>36090.81</v>
      </c>
      <c r="L28" s="12">
        <f>IF(N28/O28&lt;$O$7/100,0,IF(N28/O28&gt;$N$7/100,3,$L$7*(N28/O28-$O$7/100)/(($N$7-$O$7)/100)))</f>
        <v>3</v>
      </c>
      <c r="M28" s="6">
        <f>IF(O28=0,0,N28/O28)</f>
        <v>20.681420006921428</v>
      </c>
      <c r="N28" s="8">
        <f>F28</f>
        <v>746409.2</v>
      </c>
      <c r="O28" s="10">
        <v>36090.81</v>
      </c>
      <c r="P28" s="12">
        <f>IF(R28/S28&lt;$S$7/100,0,IF(R28/S28&gt;$R$7/100,3,$P$7*(R28/S28-$S$7/100)/(($R$7-$S$7)/100)))</f>
        <v>3</v>
      </c>
      <c r="Q28" s="6">
        <f>IF(S28=0,0,R28/S28)</f>
        <v>0.99999667505384349</v>
      </c>
      <c r="R28" s="12">
        <f>J28</f>
        <v>36090.69</v>
      </c>
      <c r="S28" s="8">
        <f>K28</f>
        <v>36090.81</v>
      </c>
      <c r="T28" s="10">
        <f>IF(V28=0,3,IF(U28&lt;0.01,3,IF(U28&gt;0.05,0,U28/(0.05-0.01)*3)))</f>
        <v>2.924006447985299</v>
      </c>
      <c r="U28" s="6">
        <f>IF(AA28=0,0,(V28-W28-X28-Y28-Z28)/AA28)</f>
        <v>3.8986752639803987E-2</v>
      </c>
      <c r="V28" s="10">
        <v>12230277.25</v>
      </c>
      <c r="W28" s="10">
        <v>3462703.44</v>
      </c>
      <c r="X28" s="10">
        <v>2803270</v>
      </c>
      <c r="Y28" s="10">
        <v>1738210</v>
      </c>
      <c r="Z28" s="10"/>
      <c r="AA28" s="9">
        <v>108398200</v>
      </c>
      <c r="AB28" s="12">
        <f>IF(AE28=0,3,IF(AD28/AE28&lt;$AE$7/100,3,IF(AD28/AE28&gt;$AD$7/100,0,3)))</f>
        <v>3</v>
      </c>
      <c r="AC28" s="29">
        <f>IF(AE28=0,0,AD28/AE28)</f>
        <v>0</v>
      </c>
      <c r="AD28" s="10">
        <v>100866.56</v>
      </c>
      <c r="AE28" s="10"/>
      <c r="AF28" s="12">
        <f>IF(AG28&gt;3,IF(AG28&lt;8,1,0),0)</f>
        <v>0</v>
      </c>
      <c r="AG28" s="19">
        <f>AH28+4-AI28</f>
        <v>-3</v>
      </c>
      <c r="AH28" s="18">
        <v>7</v>
      </c>
      <c r="AI28" s="18">
        <v>14</v>
      </c>
      <c r="AJ28" s="12">
        <f>IF(AK28&lt;0.3,0,IF(AK28&gt;0.7,2,2*AK28/0.7))</f>
        <v>0</v>
      </c>
      <c r="AK28" s="6">
        <f>AL28/(AL28+AM28)</f>
        <v>7.0056026823363668E-3</v>
      </c>
      <c r="AL28" s="8">
        <f>F28</f>
        <v>746409.2</v>
      </c>
      <c r="AM28" s="12">
        <v>105798200</v>
      </c>
      <c r="AN28" s="12">
        <v>2</v>
      </c>
      <c r="AO28" s="6">
        <f>IF(AQ28=0,0,AP28/AQ28-1)</f>
        <v>72.68304047384008</v>
      </c>
      <c r="AP28" s="8">
        <f>AL28</f>
        <v>746409.2</v>
      </c>
      <c r="AQ28" s="12">
        <v>10130</v>
      </c>
      <c r="AR28" s="12">
        <v>2</v>
      </c>
      <c r="AS28" s="12">
        <f>AP28</f>
        <v>746409.2</v>
      </c>
      <c r="AT28" s="12">
        <v>0</v>
      </c>
      <c r="AU28" s="12">
        <f>IF(AV28&lt;$AW$7/100,1,0)</f>
        <v>1</v>
      </c>
      <c r="AV28" s="6">
        <f>IF(AX28=0,0,AW28/AX28)</f>
        <v>0</v>
      </c>
      <c r="AW28" s="10"/>
      <c r="AX28" s="10">
        <v>16953636.59</v>
      </c>
      <c r="AY28" s="12">
        <f>IF(AZ28=0,1,IF(AZ28/BA28&lt;0.01,1,0))</f>
        <v>1</v>
      </c>
      <c r="AZ28" s="10"/>
      <c r="BA28" s="10">
        <v>896182.29</v>
      </c>
      <c r="BB28" s="12">
        <f>IF(BC28&lt;0.001,$BB$7,0)</f>
        <v>4</v>
      </c>
      <c r="BC28" s="6">
        <f>BD28/(BE28+BF28+BG28)</f>
        <v>0</v>
      </c>
      <c r="BD28" s="10"/>
      <c r="BE28" s="10">
        <v>3950.92</v>
      </c>
      <c r="BF28" s="10"/>
      <c r="BG28" s="10">
        <v>7511.87</v>
      </c>
      <c r="BH28" s="12"/>
      <c r="BI28" s="6"/>
      <c r="BJ28" s="10"/>
      <c r="BK28" s="10"/>
      <c r="BL28" s="10"/>
      <c r="BM28" s="10"/>
      <c r="BN28" s="12">
        <f>IF(BO28&lt;0.7,0,IF(BO28&lt;0.8,2,0))</f>
        <v>0</v>
      </c>
      <c r="BO28" s="6">
        <f>BP28/BQ28</f>
        <v>0.19733944217567639</v>
      </c>
      <c r="BP28" s="10">
        <v>19058926.379999999</v>
      </c>
      <c r="BQ28" s="8">
        <v>96579407.390000001</v>
      </c>
      <c r="BR28" s="25">
        <f>IF((BT28+BU28)/BV28&lt;0.6,0,2)</f>
        <v>2</v>
      </c>
      <c r="BS28" s="30">
        <f>(BT28+BU28)/BV28</f>
        <v>4</v>
      </c>
      <c r="BT28" s="12">
        <v>3</v>
      </c>
      <c r="BU28" s="12">
        <v>1</v>
      </c>
      <c r="BV28" s="12">
        <v>1</v>
      </c>
      <c r="BW28" s="12">
        <f>IF(BY28/BZ28&lt;$BY$7/100,0,IF(BY28/BZ28&gt;$BZ$7/100,3,$BW$7*(BY28/BZ28-$BW$7/100)/(($BY$7-$BZ$7)/100)))</f>
        <v>3</v>
      </c>
      <c r="BX28" s="6">
        <f>BY28/BZ28</f>
        <v>1</v>
      </c>
      <c r="BY28" s="12">
        <v>2</v>
      </c>
      <c r="BZ28" s="12">
        <v>2</v>
      </c>
      <c r="CA28" s="25">
        <f>IF(CB28&gt;0,0,5)</f>
        <v>5</v>
      </c>
      <c r="CB28" s="10">
        <v>0</v>
      </c>
      <c r="CC28" s="12">
        <f>IF(CD28/CE28&lt;$CD$7/100,0,IF(CD28/CE28&gt;$CE$7/100,$CC$7,$CC$7*(CD28/CE28-$CC$7/100)/(($CD$7-$CE$7)/100)))</f>
        <v>0</v>
      </c>
      <c r="CD28" s="25">
        <v>29</v>
      </c>
      <c r="CE28" s="25">
        <v>30</v>
      </c>
      <c r="CF28" s="25">
        <f>IF(CG28&gt;0,0,3)</f>
        <v>3</v>
      </c>
      <c r="CG28" s="10"/>
      <c r="CH28" s="25">
        <f>IF(CI28&gt;0,0,3)</f>
        <v>3</v>
      </c>
      <c r="CI28" s="10"/>
      <c r="CJ28" s="12">
        <f>IF(CL28/CK28&lt;0.95,0,5*(CK28/CL28))</f>
        <v>5</v>
      </c>
      <c r="CK28" s="10">
        <v>6</v>
      </c>
      <c r="CL28" s="12">
        <v>6</v>
      </c>
      <c r="CM28" s="31">
        <f>IF(CN28&gt;0,0,4)</f>
        <v>4</v>
      </c>
      <c r="CN28" s="10">
        <v>0</v>
      </c>
      <c r="CO28" s="10">
        <v>17.3</v>
      </c>
      <c r="CP28" s="12">
        <f>IF(CR28/CS28&gt;1,0,IF(CR28/CS28&lt;$CS$7/100,0,IF(CR28/CS28&gt;$CR$7/100,$CP$7,$CP$7*(CR28/CS28-$CS$7/100)/(($CR$7-$CS$7)/100))))</f>
        <v>2.4251621171906037</v>
      </c>
      <c r="CQ28" s="6">
        <f>CR28/CS28</f>
        <v>0.9288177688086946</v>
      </c>
      <c r="CR28" s="9">
        <v>163078.09</v>
      </c>
      <c r="CS28" s="9">
        <v>175575.98</v>
      </c>
      <c r="CT28" s="12">
        <f>IF(CU28&gt;0.01,0,3)</f>
        <v>3</v>
      </c>
      <c r="CU28" s="6">
        <f>IF(CW28=0,0,CV28/CW28)</f>
        <v>0</v>
      </c>
      <c r="CV28" s="10"/>
      <c r="CW28" s="12">
        <v>192970</v>
      </c>
      <c r="CX28" s="12">
        <f>IF(CY28&lt;0.9,0,5*CY28)</f>
        <v>5</v>
      </c>
      <c r="CY28" s="32">
        <f>CZ28/DA28</f>
        <v>1</v>
      </c>
      <c r="CZ28" s="9">
        <v>7</v>
      </c>
      <c r="DA28" s="9">
        <v>7</v>
      </c>
      <c r="DB28" s="12">
        <f>IF(DD28/DE28&lt;$DE$7/100,0,IF(DD28/DE28&gt;$DD$7/100,$DB$7,$DB$7*(DD28/DE28-$DE$7/100)/(($DD$7-$DE$7)/100)))</f>
        <v>4</v>
      </c>
      <c r="DC28" s="6">
        <f>DD28/DE28</f>
        <v>1</v>
      </c>
      <c r="DD28" s="9">
        <v>16</v>
      </c>
      <c r="DE28" s="9">
        <v>16</v>
      </c>
      <c r="DF28" s="33">
        <f>D28+H28+L28+P28+T28+AB28+AF28+AJ28+AN28+AR28+AU28+AY28+BB28+BH28+BN28+BR28+BW28+CA28+CC28+CF28+CH28+CJ28+CM28+CP28+CT28+CX28+DB28</f>
        <v>64.349168565175901</v>
      </c>
      <c r="DG28" s="45">
        <f>IF(DF28&gt;70,IF(DF28&gt;85,1,2),3)</f>
        <v>3</v>
      </c>
      <c r="DH28" s="34">
        <f>RANK(DF28,$DF$9:$DF$67)</f>
        <v>20</v>
      </c>
      <c r="DI28" s="70"/>
      <c r="DJ28" s="70"/>
    </row>
    <row r="29" spans="1:114" ht="60" customHeight="1" x14ac:dyDescent="0.25">
      <c r="A29" s="28">
        <v>23</v>
      </c>
      <c r="B29" s="14" t="s">
        <v>137</v>
      </c>
      <c r="C29" s="14" t="s">
        <v>157</v>
      </c>
      <c r="D29" s="12">
        <f>IF(E29&gt;1,0,IF(F29/G29&lt;$G$7/100,0,IF(F29/G29&gt;$F$7/100,3,$D$7*(F29/G29-$G$7/100)/(($F$7-$G$7)/100))))</f>
        <v>2.7850202297111326</v>
      </c>
      <c r="E29" s="29">
        <f>IF(G29=0,0,F29/G29)</f>
        <v>0.97426720612563023</v>
      </c>
      <c r="F29" s="10">
        <v>9733114.1199999992</v>
      </c>
      <c r="G29" s="10">
        <v>9990189.6099999994</v>
      </c>
      <c r="H29" s="12">
        <f>IF(J29/K29&lt;$K$7/100,0,IF(J29/K29&gt;$J$7/100,3,$H$7*(J29/K29-$K$7/100)/(($J$7-$K$7)/100)))</f>
        <v>3</v>
      </c>
      <c r="I29" s="6">
        <f>IF(K29=0,0,J29/K29)</f>
        <v>1.0058680689579877</v>
      </c>
      <c r="J29" s="10">
        <v>9599173.4700000007</v>
      </c>
      <c r="K29" s="10">
        <v>9543173.4700000007</v>
      </c>
      <c r="L29" s="12">
        <f>IF(N29/O29&lt;$O$7/100,0,IF(N29/O29&gt;$N$7/100,3,$L$7*(N29/O29-$O$7/100)/(($N$7-$O$7)/100)))</f>
        <v>3</v>
      </c>
      <c r="M29" s="6">
        <f>IF(O29=0,0,N29/O29)</f>
        <v>1.4313403117647057</v>
      </c>
      <c r="N29" s="8">
        <f>F29</f>
        <v>9733114.1199999992</v>
      </c>
      <c r="O29" s="10">
        <v>6800000</v>
      </c>
      <c r="P29" s="12">
        <f>IF(R29/S29&lt;$S$7/100,0,IF(R29/S29&gt;$R$7/100,3,$P$7*(R29/S29-$S$7/100)/(($R$7-$S$7)/100)))</f>
        <v>3</v>
      </c>
      <c r="Q29" s="6">
        <f>IF(S29=0,0,R29/S29)</f>
        <v>1.0058680689579877</v>
      </c>
      <c r="R29" s="12">
        <f>J29</f>
        <v>9599173.4700000007</v>
      </c>
      <c r="S29" s="8">
        <v>9543173.4700000007</v>
      </c>
      <c r="T29" s="10">
        <f>IF(V29=0,3,IF(U29&lt;0.01,3,IF(U29&gt;0.05,0,U29/(0.05-0.01)*3)))</f>
        <v>3</v>
      </c>
      <c r="U29" s="6">
        <f>IF(AA29=0,0,(V29-W29-X29-Y29-Z29)/AA29)</f>
        <v>-3.2950962906888717E-2</v>
      </c>
      <c r="V29" s="35"/>
      <c r="W29" s="10"/>
      <c r="X29" s="10">
        <v>1569119.66</v>
      </c>
      <c r="Y29" s="10">
        <v>172009.22</v>
      </c>
      <c r="Z29" s="10"/>
      <c r="AA29" s="10">
        <v>52840000</v>
      </c>
      <c r="AB29" s="12">
        <f>IF(AE29=0,3,IF(AD29/AE29&lt;$AE$7/100,3,IF(AD29/AE29&gt;$AD$7/100,0,3)))</f>
        <v>3</v>
      </c>
      <c r="AC29" s="29">
        <f>IF(AE29=0,0,AD29/AE29)</f>
        <v>0</v>
      </c>
      <c r="AD29" s="10">
        <v>0</v>
      </c>
      <c r="AE29" s="10">
        <v>1673670</v>
      </c>
      <c r="AF29" s="12">
        <f>IF(AG29&gt;3,IF(AG29&lt;8,1,0),0)</f>
        <v>0</v>
      </c>
      <c r="AG29" s="19">
        <f>AH29+4-AI29</f>
        <v>0</v>
      </c>
      <c r="AH29" s="18">
        <v>9</v>
      </c>
      <c r="AI29" s="18">
        <v>13</v>
      </c>
      <c r="AJ29" s="12">
        <f>IF(AK29&lt;0.3,0,IF(AK29&gt;0.7,2,2*AK29/0.7))</f>
        <v>0</v>
      </c>
      <c r="AK29" s="6">
        <f>AL29/(AL29+AM29)</f>
        <v>0.17177766923867185</v>
      </c>
      <c r="AL29" s="8">
        <f>F29</f>
        <v>9733114.1199999992</v>
      </c>
      <c r="AM29" s="12">
        <v>46928000</v>
      </c>
      <c r="AN29" s="12">
        <f>IF(AO29/1&lt;$AQ$7/100,0,IF(AO29/1&gt;$AP$7/100,$AN$7,($AP$7-$AQ$7)*AO29))</f>
        <v>0</v>
      </c>
      <c r="AO29" s="6">
        <f>IF(AQ29=0,0,AP29/AQ29-1)</f>
        <v>-1.8675468706073839E-2</v>
      </c>
      <c r="AP29" s="8">
        <f>AL29</f>
        <v>9733114.1199999992</v>
      </c>
      <c r="AQ29" s="12">
        <v>9918343.8399999999</v>
      </c>
      <c r="AR29" s="12">
        <v>2</v>
      </c>
      <c r="AS29" s="12">
        <f>AP29</f>
        <v>9733114.1199999992</v>
      </c>
      <c r="AT29" s="12">
        <v>0</v>
      </c>
      <c r="AU29" s="12">
        <f>IF(AV29&lt;$AW$7/100,1,0)</f>
        <v>1</v>
      </c>
      <c r="AV29" s="6">
        <f>IF(AX29=0,0,AW29/AX29)</f>
        <v>0</v>
      </c>
      <c r="AW29" s="10"/>
      <c r="AX29" s="10">
        <v>3525912.16</v>
      </c>
      <c r="AY29" s="12">
        <f>IF(AZ29=0,1,IF(AZ29/BA29&lt;0.01,1,0))</f>
        <v>1</v>
      </c>
      <c r="AZ29" s="10"/>
      <c r="BA29" s="10">
        <v>1467196.91</v>
      </c>
      <c r="BB29" s="12">
        <f>IF(BC29&lt;0.001,$BB$7,0)</f>
        <v>4</v>
      </c>
      <c r="BC29" s="6">
        <f>BD29/(BE29+BF29+BG29)</f>
        <v>0</v>
      </c>
      <c r="BD29" s="10"/>
      <c r="BE29" s="10">
        <v>42517.94</v>
      </c>
      <c r="BF29" s="10"/>
      <c r="BG29" s="10">
        <v>8594.44</v>
      </c>
      <c r="BH29" s="12">
        <f>IF(BI29&lt;0.95,0,IF(BI29&lt;1.05,2,0))</f>
        <v>2</v>
      </c>
      <c r="BI29" s="6">
        <f>(BJ29/BK29/BL29)/BM29</f>
        <v>0.99141039487204541</v>
      </c>
      <c r="BJ29" s="10">
        <v>17627300</v>
      </c>
      <c r="BK29" s="10">
        <v>24.5</v>
      </c>
      <c r="BL29" s="10">
        <v>12</v>
      </c>
      <c r="BM29" s="12">
        <v>60476.27</v>
      </c>
      <c r="BN29" s="12">
        <f>IF(BO29&lt;0.7,0,IF(BO29&lt;0.8,2,0))</f>
        <v>0</v>
      </c>
      <c r="BO29" s="6">
        <f>BP29/BQ29</f>
        <v>0.65877062123468799</v>
      </c>
      <c r="BP29" s="10">
        <v>41126505.390000001</v>
      </c>
      <c r="BQ29" s="8">
        <v>62429173.469999999</v>
      </c>
      <c r="BR29" s="25">
        <f>IF((BT29+BU29)/BV29&lt;0.6,0,2)</f>
        <v>2</v>
      </c>
      <c r="BS29" s="30">
        <f>(BT29+BU29)/BV29</f>
        <v>1.5</v>
      </c>
      <c r="BT29" s="10">
        <v>1</v>
      </c>
      <c r="BU29" s="10">
        <v>2</v>
      </c>
      <c r="BV29" s="10">
        <v>2</v>
      </c>
      <c r="BW29" s="12">
        <f>IF(BY29/BZ29&lt;$BY$7/100,0,IF(BY29/BZ29&gt;$BZ$7/100,3,$BW$7*(BY29/BZ29-$BW$7/100)/(($BY$7-$BZ$7)/100)))</f>
        <v>3</v>
      </c>
      <c r="BX29" s="6">
        <f>BY29/BZ29</f>
        <v>1</v>
      </c>
      <c r="BY29" s="10">
        <v>2</v>
      </c>
      <c r="BZ29" s="10">
        <v>2</v>
      </c>
      <c r="CA29" s="25">
        <f>IF(CB29&gt;0,0,5)</f>
        <v>0</v>
      </c>
      <c r="CB29" s="10">
        <v>1</v>
      </c>
      <c r="CC29" s="12">
        <f>IF(CD29/CE29&lt;$CD$7/100,0,IF(CD29/CE29&gt;$CE$7/100,$CC$7,$CC$7*(CD29/CE29-$CC$7/100)/(($CD$7-$CE$7)/100)))</f>
        <v>0</v>
      </c>
      <c r="CD29" s="37">
        <v>33</v>
      </c>
      <c r="CE29" s="37">
        <v>36</v>
      </c>
      <c r="CF29" s="25">
        <f>IF(CG29&gt;0,0,3)</f>
        <v>3</v>
      </c>
      <c r="CG29" s="10"/>
      <c r="CH29" s="25">
        <f>IF(CI29&gt;0,0,3)</f>
        <v>3</v>
      </c>
      <c r="CI29" s="10"/>
      <c r="CJ29" s="12">
        <f>IF(CL29/CK29&lt;0.95,0,5*(CK29/CL29))</f>
        <v>5</v>
      </c>
      <c r="CK29" s="10">
        <v>6</v>
      </c>
      <c r="CL29" s="12">
        <v>6</v>
      </c>
      <c r="CM29" s="31">
        <f>IF(CN29&gt;0,0,4)</f>
        <v>4</v>
      </c>
      <c r="CN29" s="10"/>
      <c r="CO29" s="10">
        <v>172.1</v>
      </c>
      <c r="CP29" s="12">
        <f>IF(CR29/CS29&gt;1,0,IF(CR29/CS29&lt;$CS$7/100,0,IF(CR29/CS29&gt;$CR$7/100,$CP$7,$CP$7*(CR29/CS29-$CS$7/100)/(($CR$7-$CS$7)/100))))</f>
        <v>4</v>
      </c>
      <c r="CQ29" s="6">
        <f>CR29/CS29</f>
        <v>1</v>
      </c>
      <c r="CR29" s="10">
        <v>77926.28</v>
      </c>
      <c r="CS29" s="10">
        <v>77926.28</v>
      </c>
      <c r="CT29" s="12">
        <f>IF(CU29&gt;0.01,0,3)</f>
        <v>3</v>
      </c>
      <c r="CU29" s="6">
        <f>IF(CW29=0,0,CV29/CW29)</f>
        <v>0</v>
      </c>
      <c r="CV29" s="10">
        <v>0</v>
      </c>
      <c r="CW29" s="12">
        <v>74836.899999999994</v>
      </c>
      <c r="CX29" s="12">
        <f>IF(CY29&lt;0.9,0,5*CY29)</f>
        <v>5</v>
      </c>
      <c r="CY29" s="32">
        <f>CZ29/DA29</f>
        <v>1</v>
      </c>
      <c r="CZ29" s="9">
        <v>9</v>
      </c>
      <c r="DA29" s="9">
        <v>9</v>
      </c>
      <c r="DB29" s="12">
        <f>IF(DD29/DE29&lt;$DE$7/100,0,IF(DD29/DE29&gt;$DD$7/100,$DB$7,$DB$7*(DD29/DE29-$DE$7/100)/(($DD$7-$DE$7)/100)))</f>
        <v>4</v>
      </c>
      <c r="DC29" s="6">
        <f>DD29/DE29</f>
        <v>1</v>
      </c>
      <c r="DD29" s="9">
        <v>54</v>
      </c>
      <c r="DE29" s="9">
        <v>54</v>
      </c>
      <c r="DF29" s="33">
        <f>D29+H29+L29+P29+T29+AB29+AF29+AJ29+AN29+AR29+AU29+AY29+BB29+BH29+BN29+BR29+BW29+CA29+CC29+CF29+CH29+CJ29+CM29+CP29+CT29+CX29+DB29</f>
        <v>63.785020229711137</v>
      </c>
      <c r="DG29" s="45">
        <f>IF(DF29&gt;70,IF(DF29&gt;85,1,2),3)</f>
        <v>3</v>
      </c>
      <c r="DH29" s="34">
        <f>RANK(DF29,$DF$9:$DF$67)</f>
        <v>21</v>
      </c>
      <c r="DI29" s="70"/>
      <c r="DJ29" s="70"/>
    </row>
    <row r="30" spans="1:114" ht="45" x14ac:dyDescent="0.25">
      <c r="A30" s="28">
        <v>44</v>
      </c>
      <c r="B30" s="14" t="s">
        <v>137</v>
      </c>
      <c r="C30" s="14" t="s">
        <v>178</v>
      </c>
      <c r="D30" s="12">
        <f>IF(E30&gt;1,0,IF(F30/G30&lt;$G$7/100,0,IF(F30/G30&gt;$F$7/100,3,$D$7*(F30/G30-$G$7/100)/(($F$7-$G$7)/100))))</f>
        <v>0</v>
      </c>
      <c r="E30" s="29">
        <f>IF(G30=0,0,F30/G30)</f>
        <v>0.8321473615214473</v>
      </c>
      <c r="F30" s="10">
        <v>660373.04</v>
      </c>
      <c r="G30" s="10">
        <v>793577.04</v>
      </c>
      <c r="H30" s="12">
        <f>IF(J30/K30&lt;$K$7/100,0,IF(J30/K30&gt;$J$7/100,3,$H$7*(J30/K30-$K$7/100)/(($J$7-$K$7)/100)))</f>
        <v>3</v>
      </c>
      <c r="I30" s="6">
        <f>IF(K30=0,0,J30/K30)</f>
        <v>1.1757626529791581</v>
      </c>
      <c r="J30" s="10">
        <v>580329.44999999995</v>
      </c>
      <c r="K30" s="10">
        <v>493577.04</v>
      </c>
      <c r="L30" s="12">
        <f>IF(N30/O30&lt;$O$7/100,0,IF(N30/O30&gt;$N$7/100,3,$L$7*(N30/O30-$O$7/100)/(($N$7-$O$7)/100)))</f>
        <v>0</v>
      </c>
      <c r="M30" s="6">
        <f>IF(O30=0,0,N30/O30)</f>
        <v>0.13379323454467429</v>
      </c>
      <c r="N30" s="8">
        <f>F30</f>
        <v>660373.04</v>
      </c>
      <c r="O30" s="10">
        <v>4935773.04</v>
      </c>
      <c r="P30" s="12">
        <f>IF(R30/S30&lt;$S$7/100,0,IF(R30/S30&gt;$R$7/100,3,$P$7*(R30/S30-$S$7/100)/(($R$7-$S$7)/100)))</f>
        <v>3</v>
      </c>
      <c r="Q30" s="6">
        <f>IF(S30=0,0,R30/S30)</f>
        <v>1.1757626529791581</v>
      </c>
      <c r="R30" s="12">
        <f>J30</f>
        <v>580329.44999999995</v>
      </c>
      <c r="S30" s="8">
        <f>K30</f>
        <v>493577.04</v>
      </c>
      <c r="T30" s="10">
        <f>IF(V30=0,3,IF(U30&lt;0.01,3,IF(U30&gt;0.05,0,U30/(0.05-0.01)*3)))</f>
        <v>3</v>
      </c>
      <c r="U30" s="6">
        <f>IF(AA30=0,0,(V30-W30-X30-Y30-Z30)/AA30)</f>
        <v>-0.14711869772424496</v>
      </c>
      <c r="V30" s="10">
        <v>50</v>
      </c>
      <c r="W30" s="10">
        <v>50</v>
      </c>
      <c r="X30" s="10">
        <v>5356453.13</v>
      </c>
      <c r="Y30" s="10">
        <v>5355406.37</v>
      </c>
      <c r="Z30" s="10"/>
      <c r="AA30" s="10">
        <v>72811000</v>
      </c>
      <c r="AB30" s="12">
        <f>IF(AE30=0,3,IF(AD30/AE30&lt;$AE$7/100,3,IF(AD30/AE30&gt;$AD$7/100,0,3)))</f>
        <v>0</v>
      </c>
      <c r="AC30" s="29">
        <f>IF(AE30=0,0,AD30/AE30)</f>
        <v>1.8245714285714285</v>
      </c>
      <c r="AD30" s="10">
        <v>63860</v>
      </c>
      <c r="AE30" s="10">
        <v>35000</v>
      </c>
      <c r="AF30" s="12">
        <f>IF(AG30&gt;3,IF(AG30&lt;8,1,0),0)</f>
        <v>0</v>
      </c>
      <c r="AG30" s="19">
        <f>AH30+4-AI30</f>
        <v>-12</v>
      </c>
      <c r="AH30" s="18">
        <v>2</v>
      </c>
      <c r="AI30" s="18">
        <v>18</v>
      </c>
      <c r="AJ30" s="12">
        <f>IF(AK30&lt;0.3,0,IF(AK30&gt;0.7,2,2*AK30/0.7))</f>
        <v>0</v>
      </c>
      <c r="AK30" s="6">
        <f>AL30/(AL30+AM30)</f>
        <v>8.9881679445472356E-3</v>
      </c>
      <c r="AL30" s="8">
        <f>F30</f>
        <v>660373.04</v>
      </c>
      <c r="AM30" s="12">
        <v>72811000</v>
      </c>
      <c r="AN30" s="12">
        <f>IF(AO30/1&lt;$AQ$7/100,0,IF(AO30/1&gt;$AP$7/100,$AN$7,($AP$7-$AQ$7)*AO30))</f>
        <v>0</v>
      </c>
      <c r="AO30" s="6">
        <f>IF(AQ30=0,0,AP30/AQ30-1)</f>
        <v>-1.0374705655379013E-2</v>
      </c>
      <c r="AP30" s="8">
        <f>AL30</f>
        <v>660373.04</v>
      </c>
      <c r="AQ30" s="12">
        <v>667296.04</v>
      </c>
      <c r="AR30" s="12">
        <v>2</v>
      </c>
      <c r="AS30" s="12">
        <f>AP30</f>
        <v>660373.04</v>
      </c>
      <c r="AT30" s="12">
        <v>0</v>
      </c>
      <c r="AU30" s="12">
        <f>IF(AV30&lt;$AW$7/100,1,0)</f>
        <v>1</v>
      </c>
      <c r="AV30" s="6">
        <f>IF(AX30=0,0,AW30/AX30)</f>
        <v>0</v>
      </c>
      <c r="AW30" s="10"/>
      <c r="AX30" s="10">
        <v>89716.6</v>
      </c>
      <c r="AY30" s="12">
        <f>IF(AZ30=0,1,IF(AZ30/BA30&lt;0.01,1,0))</f>
        <v>1</v>
      </c>
      <c r="AZ30" s="10"/>
      <c r="BA30" s="10">
        <v>244349568.06</v>
      </c>
      <c r="BB30" s="12">
        <f>IF(BC30&lt;0.001,$BB$7,0)</f>
        <v>4</v>
      </c>
      <c r="BC30" s="6">
        <f>BD30/(BE30+BF30+BG30)</f>
        <v>0</v>
      </c>
      <c r="BD30" s="10"/>
      <c r="BE30" s="10">
        <v>8701.36</v>
      </c>
      <c r="BF30" s="10"/>
      <c r="BG30" s="10">
        <v>4547.4399999999996</v>
      </c>
      <c r="BH30" s="12">
        <f>IF(BI30&lt;0.95,0,IF(BI30&lt;1.05,2,0))</f>
        <v>2</v>
      </c>
      <c r="BI30" s="6">
        <f>(BJ30/BK30/BL30)/BM30</f>
        <v>0.97957435417375782</v>
      </c>
      <c r="BJ30" s="10">
        <v>27937203</v>
      </c>
      <c r="BK30" s="10">
        <v>40.700000000000003</v>
      </c>
      <c r="BL30" s="10">
        <v>12</v>
      </c>
      <c r="BM30" s="10">
        <v>58394.22</v>
      </c>
      <c r="BN30" s="12">
        <f>IF(BO30&lt;0.7,0,IF(BO30&lt;0.8,2,0))</f>
        <v>2</v>
      </c>
      <c r="BO30" s="6">
        <f>BP30/BQ30</f>
        <v>0.79671778565784357</v>
      </c>
      <c r="BP30" s="10">
        <v>58472137.649999999</v>
      </c>
      <c r="BQ30" s="8">
        <v>73391279.450000003</v>
      </c>
      <c r="BR30" s="25">
        <f>IF((BT30+BU30)/BV30&lt;0.6,0,2)</f>
        <v>2</v>
      </c>
      <c r="BS30" s="30">
        <f>(BT30+BU30)/BV30</f>
        <v>2</v>
      </c>
      <c r="BT30" s="10">
        <v>2</v>
      </c>
      <c r="BU30" s="10">
        <v>2</v>
      </c>
      <c r="BV30" s="10">
        <v>2</v>
      </c>
      <c r="BW30" s="12">
        <f>IF(BY30/BZ30&lt;$BY$7/100,0,IF(BY30/BZ30&gt;$BZ$7/100,3,$BW$7*(BY30/BZ30-$BW$7/100)/(($BY$7-$BZ$7)/100)))</f>
        <v>3</v>
      </c>
      <c r="BX30" s="6">
        <f>BY30/BZ30</f>
        <v>1</v>
      </c>
      <c r="BY30" s="10">
        <v>8</v>
      </c>
      <c r="BZ30" s="10">
        <v>8</v>
      </c>
      <c r="CA30" s="25">
        <f>IF(CB30&gt;0,0,5)</f>
        <v>5</v>
      </c>
      <c r="CB30" s="10">
        <v>0</v>
      </c>
      <c r="CC30" s="12">
        <f>IF(CD30/CE30&lt;$CD$7/100,0,IF(CD30/CE30&gt;$CE$7/100,$CC$7,$CC$7*(CD30/CE30-$CC$7/100)/(($CD$7-$CE$7)/100)))</f>
        <v>2</v>
      </c>
      <c r="CD30" s="10">
        <v>32</v>
      </c>
      <c r="CE30" s="10">
        <v>32</v>
      </c>
      <c r="CF30" s="25">
        <f>IF(CG30&gt;0,0,3)</f>
        <v>3</v>
      </c>
      <c r="CG30" s="10"/>
      <c r="CH30" s="25">
        <f>IF(CI30&gt;0,0,3)</f>
        <v>3</v>
      </c>
      <c r="CI30" s="10"/>
      <c r="CJ30" s="12">
        <f>IF(CL30/CK30&lt;0.95,0,5*(CK30/CL30))</f>
        <v>5</v>
      </c>
      <c r="CK30" s="10">
        <v>6</v>
      </c>
      <c r="CL30" s="12">
        <v>6</v>
      </c>
      <c r="CM30" s="31">
        <f>IF(CN30&gt;0,0,4)</f>
        <v>4</v>
      </c>
      <c r="CN30" s="10">
        <v>0</v>
      </c>
      <c r="CO30" s="10">
        <v>15.1</v>
      </c>
      <c r="CP30" s="12">
        <f>IF(CR30/CS30&gt;1,0,IF(CR30/CS30&lt;$CS$7/100,0,IF(CR30/CS30&gt;$CR$7/100,$CP$7,$CP$7*(CR30/CS30-$CS$7/100)/(($CR$7-$CS$7)/100))))</f>
        <v>4</v>
      </c>
      <c r="CQ30" s="6">
        <f>CR30/CS30</f>
        <v>0.99923210059882794</v>
      </c>
      <c r="CR30" s="10">
        <v>74822.100000000006</v>
      </c>
      <c r="CS30" s="10">
        <v>74879.600000000006</v>
      </c>
      <c r="CT30" s="12">
        <f>IF(CU30&gt;0.01,0,3)</f>
        <v>3</v>
      </c>
      <c r="CU30" s="6">
        <f>IF(CW30=0,0,CV30/CW30)</f>
        <v>0</v>
      </c>
      <c r="CV30" s="10">
        <v>0</v>
      </c>
      <c r="CW30" s="10">
        <v>73801.3</v>
      </c>
      <c r="CX30" s="12">
        <f>IF(CY30&lt;0.9,0,5*CY30)</f>
        <v>5</v>
      </c>
      <c r="CY30" s="32">
        <f>CZ30/DA30</f>
        <v>1</v>
      </c>
      <c r="CZ30" s="5">
        <v>30</v>
      </c>
      <c r="DA30" s="5">
        <v>30</v>
      </c>
      <c r="DB30" s="12">
        <f>IF(DD30/DE30&lt;$DE$7/100,0,IF(DD30/DE30&gt;$DD$7/100,$DB$7,$DB$7*(DD30/DE30-$DE$7/100)/(($DD$7-$DE$7)/100)))</f>
        <v>3.3553113553113554</v>
      </c>
      <c r="DC30" s="6">
        <f>DD30/DE30</f>
        <v>0.87912087912087911</v>
      </c>
      <c r="DD30" s="5">
        <v>80</v>
      </c>
      <c r="DE30" s="5">
        <v>91</v>
      </c>
      <c r="DF30" s="33">
        <f>D30+H30+L30+P30+T30+AB30+AF30+AJ30+AN30+AR30+AU30+AY30+BB30+BH30+BN30+BR30+BW30+CA30+CC30+CF30+CH30+CJ30+CM30+CP30+CT30+CX30+DB30</f>
        <v>63.355311355311358</v>
      </c>
      <c r="DG30" s="45">
        <f>IF(DF30&gt;70,IF(DF30&gt;85,1,2),3)</f>
        <v>3</v>
      </c>
      <c r="DH30" s="34">
        <f>RANK(DF30,$DF$9:$DF$67)</f>
        <v>22</v>
      </c>
      <c r="DI30" s="70"/>
      <c r="DJ30" s="70"/>
    </row>
    <row r="31" spans="1:114" ht="45" x14ac:dyDescent="0.25">
      <c r="A31" s="28">
        <v>26</v>
      </c>
      <c r="B31" s="14" t="s">
        <v>137</v>
      </c>
      <c r="C31" s="14" t="s">
        <v>160</v>
      </c>
      <c r="D31" s="12">
        <f>IF(E31&gt;1,0,IF(F31/G31&lt;$G$7/100,0,IF(F31/G31&gt;$F$7/100,3,$D$7*(F31/G31-$G$7/100)/(($F$7-$G$7)/100))))</f>
        <v>0</v>
      </c>
      <c r="E31" s="29">
        <f>IF(G31=0,0,F31/G31)</f>
        <v>1.1484555756724162</v>
      </c>
      <c r="F31" s="10">
        <v>27638787.010000002</v>
      </c>
      <c r="G31" s="7">
        <v>24066048</v>
      </c>
      <c r="H31" s="12">
        <f>IF(J31/K31&lt;$K$7/100,0,IF(J31/K31&gt;$J$7/100,3,$H$7*(J31/K31-$K$7/100)/(($J$7-$K$7)/100)))</f>
        <v>3</v>
      </c>
      <c r="I31" s="6">
        <f>IF(K31=0,0,J31/K31)</f>
        <v>1.0375206672211621</v>
      </c>
      <c r="J31" s="10">
        <v>28081584.18</v>
      </c>
      <c r="K31" s="7">
        <v>27066048</v>
      </c>
      <c r="L31" s="12">
        <f>IF(N31/O31&lt;$O$7/100,0,IF(N31/O31&gt;$N$7/100,3,$L$7*(N31/O31-$O$7/100)/(($N$7-$O$7)/100)))</f>
        <v>3</v>
      </c>
      <c r="M31" s="6">
        <f>IF(O31=0,0,N31/O31)</f>
        <v>1.0211607919264756</v>
      </c>
      <c r="N31" s="8">
        <f>F31</f>
        <v>27638787.010000002</v>
      </c>
      <c r="O31" s="8">
        <v>27066048</v>
      </c>
      <c r="P31" s="12">
        <f>IF(R31/S31&lt;$S$7/100,0,IF(R31/S31&gt;$R$7/100,3,$P$7*(R31/S31-$S$7/100)/(($R$7-$S$7)/100)))</f>
        <v>3</v>
      </c>
      <c r="Q31" s="6">
        <f>IF(S31=0,0,R31/S31)</f>
        <v>1.0375206672211621</v>
      </c>
      <c r="R31" s="12">
        <f>J31</f>
        <v>28081584.18</v>
      </c>
      <c r="S31" s="8">
        <f>K31</f>
        <v>27066048</v>
      </c>
      <c r="T31" s="10">
        <f>IF(V31=0,3,IF(U31&lt;0.01,3,IF(U31&gt;0.05,0,U31/(0.05-0.01)*3)))</f>
        <v>3</v>
      </c>
      <c r="U31" s="6">
        <f>IF(AA31=0,0,(V31-W31-X31-Y31-Z31)/AA31)</f>
        <v>-0.11913123398920805</v>
      </c>
      <c r="V31" s="10"/>
      <c r="W31" s="10"/>
      <c r="X31" s="10">
        <v>874280.3</v>
      </c>
      <c r="Y31" s="10">
        <v>874280.3</v>
      </c>
      <c r="Z31" s="10"/>
      <c r="AA31" s="7">
        <v>14677600</v>
      </c>
      <c r="AB31" s="12">
        <f>IF(AE31=0,3,IF(AD31/AE31&lt;$AE$7/100,3,IF(AD31/AE31&gt;$AD$7/100,0,3)))</f>
        <v>3</v>
      </c>
      <c r="AC31" s="29">
        <f>IF(AE31=0,0,AD31/AE31)</f>
        <v>0</v>
      </c>
      <c r="AD31" s="10"/>
      <c r="AE31" s="10"/>
      <c r="AF31" s="12">
        <f>IF(AG31&gt;3,IF(AG31&lt;8,1,0),0)</f>
        <v>0</v>
      </c>
      <c r="AG31" s="19">
        <f>AH31+4-AI31</f>
        <v>-3</v>
      </c>
      <c r="AH31" s="26">
        <v>3</v>
      </c>
      <c r="AI31" s="18">
        <v>10</v>
      </c>
      <c r="AJ31" s="12">
        <f>IF(AK31&lt;0.3,0,IF(AK31&gt;0.7,2,2*AK31/0.7))</f>
        <v>1.6877972969376753</v>
      </c>
      <c r="AK31" s="6">
        <f>AL31/(AL31+AM31)</f>
        <v>0.59072905392818631</v>
      </c>
      <c r="AL31" s="8">
        <f>F31</f>
        <v>27638787.010000002</v>
      </c>
      <c r="AM31" s="12">
        <v>19148800</v>
      </c>
      <c r="AN31" s="12">
        <f>IF(AO31/1&lt;$AQ$7/100,0,IF(AO31/1&gt;$AP$7/100,$AN$7,($AP$7-$AQ$7)*AO31))</f>
        <v>0.59143732512880121</v>
      </c>
      <c r="AO31" s="6">
        <f>IF(AQ31=0,0,AP31/AQ31-1)</f>
        <v>7.3929665641100151E-2</v>
      </c>
      <c r="AP31" s="8">
        <f>AL31</f>
        <v>27638787.010000002</v>
      </c>
      <c r="AQ31" s="12">
        <v>25736123.969999999</v>
      </c>
      <c r="AR31" s="12">
        <v>2</v>
      </c>
      <c r="AS31" s="12">
        <f>AP31</f>
        <v>27638787.010000002</v>
      </c>
      <c r="AT31" s="12">
        <v>0</v>
      </c>
      <c r="AU31" s="12">
        <f>IF(AV31&lt;$AW$7/100,1,0)</f>
        <v>1</v>
      </c>
      <c r="AV31" s="6">
        <f>IF(AX31=0,0,AW31/AX31)</f>
        <v>0</v>
      </c>
      <c r="AW31" s="10"/>
      <c r="AX31" s="10">
        <v>938144.46</v>
      </c>
      <c r="AY31" s="12">
        <f>IF(AZ31=0,1,IF(AZ31/BA31&lt;0.01,1,0))</f>
        <v>1</v>
      </c>
      <c r="AZ31" s="10"/>
      <c r="BA31" s="10" t="s">
        <v>213</v>
      </c>
      <c r="BB31" s="12">
        <f>IF(BC31&lt;0.001,$BB$7,0)</f>
        <v>4</v>
      </c>
      <c r="BC31" s="6">
        <f>BD31/(BE31+BF31+BG31)</f>
        <v>0</v>
      </c>
      <c r="BD31" s="10"/>
      <c r="BE31" s="10">
        <v>8152.41</v>
      </c>
      <c r="BF31" s="10"/>
      <c r="BG31" s="10">
        <v>3886.67</v>
      </c>
      <c r="BH31" s="12">
        <f>IF(BI31&lt;0.95,0,IF(BI31&lt;1.05,2,0))</f>
        <v>0</v>
      </c>
      <c r="BI31" s="6">
        <f>(BJ31/BK31/BL31)/BM31</f>
        <v>1.307144704304164</v>
      </c>
      <c r="BJ31" s="7">
        <v>1426300</v>
      </c>
      <c r="BK31" s="10">
        <v>1.6</v>
      </c>
      <c r="BL31" s="10">
        <v>12</v>
      </c>
      <c r="BM31" s="12">
        <v>56831.09</v>
      </c>
      <c r="BN31" s="12">
        <f>IF(BO31&lt;0.7,0,IF(BO31&lt;0.8,2,0))</f>
        <v>0</v>
      </c>
      <c r="BO31" s="6">
        <f>BP31/BQ31</f>
        <v>0.45376432623977153</v>
      </c>
      <c r="BP31" s="8">
        <v>19402592.399999999</v>
      </c>
      <c r="BQ31" s="8">
        <v>42759184.18</v>
      </c>
      <c r="BR31" s="25">
        <f>IF((BT31+BU31)/BV31&lt;0.6,0,2)</f>
        <v>2</v>
      </c>
      <c r="BS31" s="30">
        <f>(BT31+BU31)/BV31</f>
        <v>3</v>
      </c>
      <c r="BT31" s="12">
        <v>3</v>
      </c>
      <c r="BU31" s="12">
        <v>0</v>
      </c>
      <c r="BV31" s="12">
        <v>1</v>
      </c>
      <c r="BW31" s="12">
        <f>IF(BY31/BZ31&lt;$BY$7/100,0,IF(BY31/BZ31&gt;$BZ$7/100,3,$BW$7*(BY31/BZ31-$BW$7/100)/(($BY$7-$BZ$7)/100)))</f>
        <v>3</v>
      </c>
      <c r="BX31" s="6">
        <f>BY31/BZ31</f>
        <v>1</v>
      </c>
      <c r="BY31" s="12">
        <v>2</v>
      </c>
      <c r="BZ31" s="12">
        <v>2</v>
      </c>
      <c r="CA31" s="25">
        <f>IF(CB31&gt;0,0,5)</f>
        <v>5</v>
      </c>
      <c r="CB31" s="10">
        <v>0</v>
      </c>
      <c r="CC31" s="12">
        <f>IF(CD31/CE31&lt;$CD$7/100,0,IF(CD31/CE31&gt;$CE$7/100,$CC$7,$CC$7*(CD31/CE31-$CC$7/100)/(($CD$7-$CE$7)/100)))</f>
        <v>0</v>
      </c>
      <c r="CD31" s="18">
        <v>26</v>
      </c>
      <c r="CE31" s="18">
        <v>27</v>
      </c>
      <c r="CF31" s="25">
        <f>IF(CG31&gt;0,0,3)</f>
        <v>3</v>
      </c>
      <c r="CG31" s="10"/>
      <c r="CH31" s="25">
        <f>IF(CI31&gt;0,0,3)</f>
        <v>0</v>
      </c>
      <c r="CI31" s="10">
        <v>1</v>
      </c>
      <c r="CJ31" s="12">
        <f>IF(CL31/CK31&lt;0.95,0,5*(CK31/CL31))</f>
        <v>5</v>
      </c>
      <c r="CK31" s="10">
        <v>6</v>
      </c>
      <c r="CL31" s="12">
        <v>6</v>
      </c>
      <c r="CM31" s="31">
        <f>IF(CN31&gt;0,0,4)</f>
        <v>4</v>
      </c>
      <c r="CN31" s="10">
        <v>0</v>
      </c>
      <c r="CO31" s="10">
        <v>18.03</v>
      </c>
      <c r="CP31" s="12">
        <f>IF(CR31/CS31&gt;1,0,IF(CR31/CS31&lt;$CS$7/100,0,IF(CR31/CS31&gt;$CR$7/100,$CP$7,$CP$7*(CR31/CS31-$CS$7/100)/(($CR$7-$CS$7)/100))))</f>
        <v>4</v>
      </c>
      <c r="CQ31" s="6">
        <f>CR31/CS31</f>
        <v>1</v>
      </c>
      <c r="CR31" s="10">
        <v>23746.48</v>
      </c>
      <c r="CS31" s="10">
        <v>23746.48</v>
      </c>
      <c r="CT31" s="12">
        <f>IF(CU31&gt;0.01,0,3)</f>
        <v>3</v>
      </c>
      <c r="CU31" s="6">
        <f>IF(CW31=0,0,CV31/CW31)</f>
        <v>0</v>
      </c>
      <c r="CV31" s="10"/>
      <c r="CW31" s="10">
        <v>38576.050000000003</v>
      </c>
      <c r="CX31" s="12">
        <f>IF(CY31&lt;0.9,0,5*CY31)</f>
        <v>5</v>
      </c>
      <c r="CY31" s="32">
        <f>CZ31/DA31</f>
        <v>1</v>
      </c>
      <c r="CZ31" s="9">
        <v>9</v>
      </c>
      <c r="DA31" s="9">
        <v>9</v>
      </c>
      <c r="DB31" s="12">
        <f>IF(DD31/DE31&lt;$DE$7/100,0,IF(DD31/DE31&gt;$DD$7/100,$DB$7,$DB$7*(DD31/DE31-$DE$7/100)/(($DD$7-$DE$7)/100)))</f>
        <v>4</v>
      </c>
      <c r="DC31" s="6">
        <f>DD31/DE31</f>
        <v>1</v>
      </c>
      <c r="DD31" s="9">
        <v>13</v>
      </c>
      <c r="DE31" s="9">
        <v>13</v>
      </c>
      <c r="DF31" s="33">
        <f>D31+H31+L31+P31+T31+AB31+AF31+AJ31+AN31+AR31+AU31+AY31+BB31+BH31+BN31+BR31+BW31+CA31+CC31+CF31+CH31+CJ31+CM31+CP31+CT31+CX31+DB31</f>
        <v>63.279234622066475</v>
      </c>
      <c r="DG31" s="45">
        <f>IF(DF31&gt;70,IF(DF31&gt;85,1,2),3)</f>
        <v>3</v>
      </c>
      <c r="DH31" s="34">
        <f>RANK(DF31,$DF$9:$DF$67)</f>
        <v>23</v>
      </c>
      <c r="DI31" s="70"/>
      <c r="DJ31" s="70"/>
    </row>
    <row r="32" spans="1:114" ht="45" x14ac:dyDescent="0.25">
      <c r="A32" s="28">
        <v>58</v>
      </c>
      <c r="B32" s="14" t="s">
        <v>134</v>
      </c>
      <c r="C32" s="14" t="s">
        <v>192</v>
      </c>
      <c r="D32" s="12">
        <f>IF(E32&gt;1,0,IF(F32/G32&lt;$G$7/100,0,IF(F32/G32&gt;$F$7/100,3,$D$7*(F32/G32-$G$7/100)/(($F$7-$G$7)/100))))</f>
        <v>3</v>
      </c>
      <c r="E32" s="29">
        <f>IF(G32=0,0,F32/G32)</f>
        <v>1</v>
      </c>
      <c r="F32" s="9">
        <v>22483193.600000001</v>
      </c>
      <c r="G32" s="9">
        <v>22483193.600000001</v>
      </c>
      <c r="H32" s="12">
        <f>IF(J32/K32&lt;$K$7/100,0,IF(J32/K32&gt;$J$7/100,3,$H$7*(J32/K32-$K$7/100)/(($J$7-$K$7)/100)))</f>
        <v>3</v>
      </c>
      <c r="I32" s="6">
        <f>IF(K32=0,0,J32/K32)</f>
        <v>1</v>
      </c>
      <c r="J32" s="9">
        <v>23063369.460000001</v>
      </c>
      <c r="K32" s="9">
        <v>23063369.460000001</v>
      </c>
      <c r="L32" s="12">
        <f>IF(N32/O32&lt;$O$7/100,0,IF(N32/O32&gt;$N$7/100,3,$L$7*(N32/O32-$O$7/100)/(($N$7-$O$7)/100)))</f>
        <v>3</v>
      </c>
      <c r="M32" s="6">
        <f>IF(O32=0,0,N32/O32)</f>
        <v>1.1959145531914894</v>
      </c>
      <c r="N32" s="8">
        <f>F32</f>
        <v>22483193.600000001</v>
      </c>
      <c r="O32" s="9">
        <v>18800000</v>
      </c>
      <c r="P32" s="12">
        <f>IF(R32/S32&lt;$S$7/100,0,IF(R32/S32&gt;$R$7/100,3,$P$7*(R32/S32-$S$7/100)/(($R$7-$S$7)/100)))</f>
        <v>3</v>
      </c>
      <c r="Q32" s="6">
        <f>IF(S32=0,0,R32/S32)</f>
        <v>1</v>
      </c>
      <c r="R32" s="12">
        <f>J32</f>
        <v>23063369.460000001</v>
      </c>
      <c r="S32" s="8">
        <f>K32</f>
        <v>23063369.460000001</v>
      </c>
      <c r="T32" s="10">
        <f>IF(V32=0,3,IF(U32&lt;0.01,3,IF(U32&gt;0.05,0,U32/(0.05-0.01)*3)))</f>
        <v>3</v>
      </c>
      <c r="U32" s="6">
        <f>IF(AA32=0,0,(V32-W32-X32-Y32-Z32)/AA32)</f>
        <v>-4.6294406880159282E-2</v>
      </c>
      <c r="V32" s="9">
        <v>52700.79</v>
      </c>
      <c r="W32" s="9">
        <v>-21652</v>
      </c>
      <c r="X32" s="9">
        <v>6499444.5999999996</v>
      </c>
      <c r="Y32" s="9">
        <v>773521.8</v>
      </c>
      <c r="Z32" s="10"/>
      <c r="AA32" s="9">
        <v>155496400</v>
      </c>
      <c r="AB32" s="12">
        <f>IF(AE32=0,3,IF(AD32/AE32&lt;$AE$7/100,3,IF(AD32/AE32&gt;$AD$7/100,0,3)))</f>
        <v>0</v>
      </c>
      <c r="AC32" s="29">
        <f>IF(AE32=0,0,AD32/AE32)</f>
        <v>0.2253274904139155</v>
      </c>
      <c r="AD32" s="10">
        <v>4242299.13</v>
      </c>
      <c r="AE32" s="10">
        <v>18827259.48</v>
      </c>
      <c r="AF32" s="12">
        <f>IF(AG32&gt;3,IF(AG32&lt;8,1,0),0)</f>
        <v>0</v>
      </c>
      <c r="AG32" s="19">
        <f>AH32+4-AI32</f>
        <v>27</v>
      </c>
      <c r="AH32" s="25">
        <v>49</v>
      </c>
      <c r="AI32" s="25">
        <v>26</v>
      </c>
      <c r="AJ32" s="12">
        <f>IF(AK32&lt;0.3,0,IF(AK32&gt;0.7,2,2*AK32/0.7))</f>
        <v>0</v>
      </c>
      <c r="AK32" s="6">
        <f>AL32/(AL32+AM32)</f>
        <v>0.12823307282005758</v>
      </c>
      <c r="AL32" s="8">
        <f>F32</f>
        <v>22483193.600000001</v>
      </c>
      <c r="AM32" s="12">
        <v>152847500</v>
      </c>
      <c r="AN32" s="12">
        <f>IF(AO32/1&lt;$AQ$7/100,0,IF(AO32/1&gt;$AP$7/100,$AN$7,($AP$7-$AQ$7)*AO32))</f>
        <v>0</v>
      </c>
      <c r="AO32" s="6">
        <f>IF(AQ32=0,0,AP32/AQ32-1)</f>
        <v>1.8134246219093209E-2</v>
      </c>
      <c r="AP32" s="8">
        <f>AL32</f>
        <v>22483193.600000001</v>
      </c>
      <c r="AQ32" s="12">
        <v>22082739.760000002</v>
      </c>
      <c r="AR32" s="12">
        <v>2</v>
      </c>
      <c r="AS32" s="12">
        <f>AP32</f>
        <v>22483193.600000001</v>
      </c>
      <c r="AT32" s="12">
        <v>0</v>
      </c>
      <c r="AU32" s="12">
        <f>IF(AV32&lt;$AW$7/100,1,0)</f>
        <v>1</v>
      </c>
      <c r="AV32" s="6">
        <f>IF(AX32=0,0,AW32/AX32)</f>
        <v>0</v>
      </c>
      <c r="AW32" s="10"/>
      <c r="AX32" s="10">
        <v>3166848.75</v>
      </c>
      <c r="AY32" s="12">
        <f>IF(AZ32=0,1,IF(AZ32/BA32&lt;0.01,1,0))</f>
        <v>1</v>
      </c>
      <c r="AZ32" s="10"/>
      <c r="BA32" s="10">
        <v>631563.17000000004</v>
      </c>
      <c r="BB32" s="12">
        <f>IF(BC32&lt;0.001,$BB$7,0)</f>
        <v>4</v>
      </c>
      <c r="BC32" s="6">
        <f>BD32/(BE32+BF32+BG32)</f>
        <v>0</v>
      </c>
      <c r="BD32" s="10"/>
      <c r="BE32" s="10">
        <v>105431.25</v>
      </c>
      <c r="BF32" s="10">
        <v>245</v>
      </c>
      <c r="BG32" s="10">
        <v>2552.2600000000002</v>
      </c>
      <c r="BH32" s="12">
        <f>IF(BI32&lt;0.95,0,IF(BI32&lt;1.05,2,0))</f>
        <v>0</v>
      </c>
      <c r="BI32" s="6">
        <f>(BJ32/BK32/BL32)/BM32</f>
        <v>0.86703031114022155</v>
      </c>
      <c r="BJ32" s="9">
        <v>44319000</v>
      </c>
      <c r="BK32" s="9">
        <v>41.7</v>
      </c>
      <c r="BL32" s="9">
        <v>12</v>
      </c>
      <c r="BM32" s="9">
        <v>102150</v>
      </c>
      <c r="BN32" s="12">
        <f>IF(BO32&lt;0.7,0,IF(BO32&lt;0.8,2,0))</f>
        <v>0</v>
      </c>
      <c r="BO32" s="6">
        <f>BP32/BQ32</f>
        <v>0.82055274282041135</v>
      </c>
      <c r="BP32" s="9">
        <v>146474464.81</v>
      </c>
      <c r="BQ32" s="8">
        <v>178507068.66999999</v>
      </c>
      <c r="BR32" s="25">
        <f>IF((BT32+BU32)/BV32&lt;0.6,0,2)</f>
        <v>2</v>
      </c>
      <c r="BS32" s="30">
        <f>(BT32+BU32)/BV32</f>
        <v>8</v>
      </c>
      <c r="BT32" s="12">
        <v>4</v>
      </c>
      <c r="BU32" s="12">
        <v>4</v>
      </c>
      <c r="BV32" s="12">
        <v>1</v>
      </c>
      <c r="BW32" s="12">
        <f>IF(BY32/BZ32&lt;$BY$7/100,0,IF(BY32/BZ32&gt;$BZ$7/100,3,$BW$7*(BY32/BZ32-$BW$7/100)/(($BY$7-$BZ$7)/100)))</f>
        <v>3</v>
      </c>
      <c r="BX32" s="6">
        <f>BY32/BZ32</f>
        <v>1</v>
      </c>
      <c r="BY32" s="12">
        <v>4</v>
      </c>
      <c r="BZ32" s="12">
        <v>4</v>
      </c>
      <c r="CA32" s="25">
        <f>IF(CB32&gt;0,0,5)</f>
        <v>5</v>
      </c>
      <c r="CB32" s="10">
        <v>0</v>
      </c>
      <c r="CC32" s="12">
        <f>IF(CD32/CE32&lt;$CD$7/100,0,IF(CD32/CE32&gt;$CE$7/100,$CC$7,$CC$7*(CD32/CE32-$CC$7/100)/(($CD$7-$CE$7)/100)))</f>
        <v>2</v>
      </c>
      <c r="CD32" s="25">
        <v>36</v>
      </c>
      <c r="CE32" s="25">
        <v>36</v>
      </c>
      <c r="CF32" s="25">
        <f>IF(CG32&gt;0,0,3)</f>
        <v>3</v>
      </c>
      <c r="CG32" s="10"/>
      <c r="CH32" s="25">
        <f>IF(CI32&gt;0,0,3)</f>
        <v>0</v>
      </c>
      <c r="CI32" s="10">
        <v>1</v>
      </c>
      <c r="CJ32" s="12">
        <f>IF(CL32/CK32&lt;0.95,0,5*(CK32/CL32))</f>
        <v>5</v>
      </c>
      <c r="CK32" s="9">
        <v>6</v>
      </c>
      <c r="CL32" s="12">
        <v>6</v>
      </c>
      <c r="CM32" s="31">
        <f>IF(CN32&gt;0,0,4)</f>
        <v>4</v>
      </c>
      <c r="CN32" s="10">
        <v>0</v>
      </c>
      <c r="CO32" s="10">
        <v>17.399999999999999</v>
      </c>
      <c r="CP32" s="12">
        <f>IF(CR32/CS32&gt;1,0,IF(CR32/CS32&lt;$CS$7/100,0,IF(CR32/CS32&gt;$CR$7/100,$CP$7,$CP$7*(CR32/CS32-$CS$7/100)/(($CR$7-$CS$7)/100))))</f>
        <v>4</v>
      </c>
      <c r="CQ32" s="6">
        <f>CR32/CS32</f>
        <v>0.99063843584908673</v>
      </c>
      <c r="CR32" s="9">
        <v>310654</v>
      </c>
      <c r="CS32" s="9">
        <v>313589.69</v>
      </c>
      <c r="CT32" s="12">
        <f>IF(CU32&gt;0.01,0,3)</f>
        <v>3</v>
      </c>
      <c r="CU32" s="6">
        <f>IF(CW32=0,0,CV32/CW32)</f>
        <v>0</v>
      </c>
      <c r="CV32" s="10"/>
      <c r="CW32" s="12">
        <v>154355.5</v>
      </c>
      <c r="CX32" s="12">
        <f>IF(CY32&lt;0.9,0,5*CY32)</f>
        <v>5</v>
      </c>
      <c r="CY32" s="32">
        <f>CZ32/DA32</f>
        <v>1</v>
      </c>
      <c r="CZ32" s="9">
        <v>18</v>
      </c>
      <c r="DA32" s="9">
        <v>18</v>
      </c>
      <c r="DB32" s="12">
        <f>IF(DD32/DE32&lt;$DE$7/100,0,IF(DD32/DE32&gt;$DD$7/100,$DB$7,$DB$7*(DD32/DE32-$DE$7/100)/(($DD$7-$DE$7)/100)))</f>
        <v>4</v>
      </c>
      <c r="DC32" s="6">
        <f>DD32/DE32</f>
        <v>1</v>
      </c>
      <c r="DD32" s="9">
        <v>168</v>
      </c>
      <c r="DE32" s="9">
        <v>168</v>
      </c>
      <c r="DF32" s="33">
        <f>D32+H32+L32+P32+T32+AB32+AF32+AJ32+AN32+AR32+AU32+AY32+BB32+BH32+BN32+BR32+BW32+CA32+CC32+CF32+CH32+CJ32+CM32+CP32+CT32+CX32+DB32</f>
        <v>63</v>
      </c>
      <c r="DG32" s="45">
        <f>IF(DF32&gt;70,IF(DF32&gt;85,1,2),3)</f>
        <v>3</v>
      </c>
      <c r="DH32" s="34">
        <f>RANK(DF32,$DF$9:$DF$67)</f>
        <v>24</v>
      </c>
      <c r="DI32" s="70"/>
      <c r="DJ32" s="70"/>
    </row>
    <row r="33" spans="1:114" ht="45" x14ac:dyDescent="0.25">
      <c r="A33" s="51">
        <v>53</v>
      </c>
      <c r="B33" s="52" t="s">
        <v>137</v>
      </c>
      <c r="C33" s="52" t="s">
        <v>187</v>
      </c>
      <c r="D33" s="48">
        <f>IF(E33&gt;1,0,IF(F33/G33&lt;$G$7/100,0,IF(F33/G33&gt;$F$7/100,3,$D$7*(F33/G33-$G$7/100)/(($F$7-$G$7)/100))))</f>
        <v>0</v>
      </c>
      <c r="E33" s="53">
        <f>IF(G33=0,0,F33/G33)</f>
        <v>0.87691760765179438</v>
      </c>
      <c r="F33" s="16">
        <v>213862.71</v>
      </c>
      <c r="G33" s="16">
        <v>243880.05</v>
      </c>
      <c r="H33" s="48">
        <f>IF(J33/K33&lt;$K$7/100,0,IF(J33/K33&gt;$J$7/100,3,$H$7*(J33/K33-$K$7/100)/(($J$7-$K$7)/100)))</f>
        <v>0</v>
      </c>
      <c r="I33" s="54">
        <f>IF(K33=0,0,J33/K33)</f>
        <v>0.87691760765179438</v>
      </c>
      <c r="J33" s="16">
        <v>213862.71</v>
      </c>
      <c r="K33" s="16">
        <v>243880.05</v>
      </c>
      <c r="L33" s="48">
        <f>IF(N33/O33&lt;$O$7/100,0,IF(N33/O33&gt;$N$7/100,3,$L$7*(N33/O33-$O$7/100)/(($N$7-$O$7)/100)))</f>
        <v>1.9037641147769158</v>
      </c>
      <c r="M33" s="54">
        <f>IF(O33=0,0,N33/O33)</f>
        <v>0.87691760765179438</v>
      </c>
      <c r="N33" s="55">
        <f>F33</f>
        <v>213862.71</v>
      </c>
      <c r="O33" s="16">
        <v>243880.05</v>
      </c>
      <c r="P33" s="48">
        <f>IF(R33/S33&lt;$S$7/100,0,IF(R33/S33&gt;$R$7/100,3,$P$7*(R33/S33-$S$7/100)/(($R$7-$S$7)/100)))</f>
        <v>1.9037641147769158</v>
      </c>
      <c r="Q33" s="54">
        <f>IF(S33=0,0,R33/S33)</f>
        <v>0.87691760765179438</v>
      </c>
      <c r="R33" s="48">
        <f>J33</f>
        <v>213862.71</v>
      </c>
      <c r="S33" s="55">
        <f>K33</f>
        <v>243880.05</v>
      </c>
      <c r="T33" s="40">
        <f>IF(V33=0,3,IF(U33&lt;0.01,3,IF(U33&gt;0.05,0,U33/(0.05-0.01)*3)))</f>
        <v>3</v>
      </c>
      <c r="U33" s="54">
        <f>IF(AA33=0,0,(V33-W33-X33-Y33-Z33)/AA33)</f>
        <v>-0.27860774763178536</v>
      </c>
      <c r="V33" s="16"/>
      <c r="W33" s="16"/>
      <c r="X33" s="16">
        <v>6926327.9100000001</v>
      </c>
      <c r="Y33" s="16">
        <v>6926327.9100000001</v>
      </c>
      <c r="Z33" s="16"/>
      <c r="AA33" s="16">
        <v>49721000</v>
      </c>
      <c r="AB33" s="48">
        <f>IF(AE33=0,3,IF(AD33/AE33&lt;$AE$7/100,3,IF(AD33/AE33&gt;$AD$7/100,0,3)))</f>
        <v>3</v>
      </c>
      <c r="AC33" s="53">
        <f>IF(AE33=0,0,AD33/AE33)</f>
        <v>0</v>
      </c>
      <c r="AD33" s="16">
        <v>1937964.93</v>
      </c>
      <c r="AE33" s="16"/>
      <c r="AF33" s="48">
        <f>IF(AG33&gt;3,IF(AG33&lt;8,1,0),0)</f>
        <v>1</v>
      </c>
      <c r="AG33" s="56">
        <f>AH33+4-AI33</f>
        <v>4</v>
      </c>
      <c r="AH33" s="25">
        <v>8</v>
      </c>
      <c r="AI33" s="25">
        <v>8</v>
      </c>
      <c r="AJ33" s="48">
        <f>IF(AK33&lt;0.3,0,IF(AK33&gt;0.7,2,2*AK33/0.7))</f>
        <v>0</v>
      </c>
      <c r="AK33" s="54">
        <f>AL33/(AL33+AM33)</f>
        <v>4.2828336435412218E-3</v>
      </c>
      <c r="AL33" s="55">
        <f>F33</f>
        <v>213862.71</v>
      </c>
      <c r="AM33" s="48">
        <v>49721000</v>
      </c>
      <c r="AN33" s="48">
        <v>2</v>
      </c>
      <c r="AO33" s="54">
        <f>IF(AQ33=0,0,AP33/AQ33-1)</f>
        <v>-0.12392947348853123</v>
      </c>
      <c r="AP33" s="55">
        <f>AL33</f>
        <v>213862.71</v>
      </c>
      <c r="AQ33" s="48">
        <v>244115.86</v>
      </c>
      <c r="AR33" s="48">
        <v>2</v>
      </c>
      <c r="AS33" s="48">
        <f>AP33</f>
        <v>213862.71</v>
      </c>
      <c r="AT33" s="48">
        <v>0</v>
      </c>
      <c r="AU33" s="48">
        <f>IF(AV33&lt;$AW$7/100,1,0)</f>
        <v>1</v>
      </c>
      <c r="AV33" s="54">
        <f>IF(AX33=0,0,AW33/AX33)</f>
        <v>0</v>
      </c>
      <c r="AW33" s="16"/>
      <c r="AX33" s="16"/>
      <c r="AY33" s="48">
        <f>IF(AZ33=0,1,IF(AZ33/BA33&lt;0.01,1,0))</f>
        <v>1</v>
      </c>
      <c r="AZ33" s="16"/>
      <c r="BA33" s="16">
        <v>212732.37</v>
      </c>
      <c r="BB33" s="48">
        <f>IF(BC33&lt;0.001,$BB$7,0)</f>
        <v>4</v>
      </c>
      <c r="BC33" s="54">
        <f>BD33/(BE33+BF33+BG33)</f>
        <v>0</v>
      </c>
      <c r="BD33" s="16"/>
      <c r="BE33" s="16">
        <v>6999.64</v>
      </c>
      <c r="BF33" s="16"/>
      <c r="BG33" s="16">
        <v>3835.63</v>
      </c>
      <c r="BH33" s="48">
        <f>IF(BI33&lt;0.95,0,IF(BI33&lt;1.05,2,0))</f>
        <v>0</v>
      </c>
      <c r="BI33" s="54">
        <f>(BJ33/BK33/BL33)/BM33</f>
        <v>0.92957717310905597</v>
      </c>
      <c r="BJ33" s="16">
        <v>14163835</v>
      </c>
      <c r="BK33" s="16">
        <v>22.9</v>
      </c>
      <c r="BL33" s="16">
        <v>12</v>
      </c>
      <c r="BM33" s="16">
        <v>55447.08</v>
      </c>
      <c r="BN33" s="48">
        <f>IF(BO33&lt;0.7,0,IF(BO33&lt;0.8,2,0))</f>
        <v>2</v>
      </c>
      <c r="BO33" s="54">
        <f>BP33/BQ33</f>
        <v>0.79361455803229541</v>
      </c>
      <c r="BP33" s="16">
        <v>39629034</v>
      </c>
      <c r="BQ33" s="55">
        <v>49934862.710000001</v>
      </c>
      <c r="BR33" s="57">
        <f>IF((BT33+BU33)/BV33&lt;0.6,0,2)</f>
        <v>2</v>
      </c>
      <c r="BS33" s="58">
        <f>(BT33+BU33)/BV33</f>
        <v>2</v>
      </c>
      <c r="BT33" s="16">
        <v>1</v>
      </c>
      <c r="BU33" s="16">
        <v>1</v>
      </c>
      <c r="BV33" s="16">
        <v>1</v>
      </c>
      <c r="BW33" s="48">
        <f>IF(BY33/BZ33&lt;$BY$7/100,0,IF(BY33/BZ33&gt;$BZ$7/100,3,$BW$7*(BY33/BZ33-$BW$7/100)/(($BY$7-$BZ$7)/100)))</f>
        <v>3</v>
      </c>
      <c r="BX33" s="54">
        <f>BY33/BZ33</f>
        <v>1</v>
      </c>
      <c r="BY33" s="16">
        <v>2</v>
      </c>
      <c r="BZ33" s="16">
        <v>2</v>
      </c>
      <c r="CA33" s="57">
        <f>IF(CB33&gt;0,0,5)</f>
        <v>5</v>
      </c>
      <c r="CB33" s="16">
        <v>0</v>
      </c>
      <c r="CC33" s="48">
        <f>IF(CD33/CE33&lt;$CD$7/100,0,IF(CD33/CE33&gt;$CE$7/100,$CC$7,$CC$7*(CD33/CE33-$CC$7/100)/(($CD$7-$CE$7)/100)))</f>
        <v>2</v>
      </c>
      <c r="CD33" s="16">
        <v>24</v>
      </c>
      <c r="CE33" s="16">
        <v>24</v>
      </c>
      <c r="CF33" s="57">
        <f>IF(CG33&gt;0,0,3)</f>
        <v>3</v>
      </c>
      <c r="CG33" s="16"/>
      <c r="CH33" s="57">
        <f>IF(CI33&gt;0,0,3)</f>
        <v>0</v>
      </c>
      <c r="CI33" s="16">
        <v>1</v>
      </c>
      <c r="CJ33" s="48">
        <f>IF(CL33/CK33&lt;0.95,0,5*(CK33/CL33))</f>
        <v>5</v>
      </c>
      <c r="CK33" s="16">
        <v>6</v>
      </c>
      <c r="CL33" s="48">
        <v>6</v>
      </c>
      <c r="CM33" s="59">
        <f>IF(CN33&gt;0,0,4)</f>
        <v>4</v>
      </c>
      <c r="CN33" s="40">
        <v>0</v>
      </c>
      <c r="CO33" s="40">
        <v>12.6</v>
      </c>
      <c r="CP33" s="48">
        <f>IF(CR33/CS33&gt;1,0,IF(CR33/CS33&lt;$CS$7/100,0,IF(CR33/CS33&gt;$CR$7/100,$CP$7,$CP$7*(CR33/CS33-$CS$7/100)/(($CR$7-$CS$7)/100))))</f>
        <v>4</v>
      </c>
      <c r="CQ33" s="54">
        <f>CR33/CS33</f>
        <v>1</v>
      </c>
      <c r="CR33" s="16">
        <v>52258.96</v>
      </c>
      <c r="CS33" s="16">
        <v>52258.96</v>
      </c>
      <c r="CT33" s="48">
        <f>IF(CU33&gt;0.01,0,3)</f>
        <v>3</v>
      </c>
      <c r="CU33" s="54">
        <f>IF(CW33=0,0,CV33/CW33)</f>
        <v>0</v>
      </c>
      <c r="CV33" s="16">
        <v>0</v>
      </c>
      <c r="CW33" s="16">
        <v>46621.02</v>
      </c>
      <c r="CX33" s="48">
        <f>IF(CY33&lt;0.9,0,5*CY33)</f>
        <v>5</v>
      </c>
      <c r="CY33" s="60">
        <f>CZ33/DA33</f>
        <v>1</v>
      </c>
      <c r="CZ33" s="61">
        <v>12</v>
      </c>
      <c r="DA33" s="61">
        <v>12</v>
      </c>
      <c r="DB33" s="48">
        <f>IF(DD33/DE33&lt;$DE$7/100,0,IF(DD33/DE33&gt;$DD$7/100,$DB$7,$DB$7*(DD33/DE33-$DE$7/100)/(($DD$7-$DE$7)/100)))</f>
        <v>4</v>
      </c>
      <c r="DC33" s="54">
        <f>DD33/DE33</f>
        <v>1</v>
      </c>
      <c r="DD33" s="61">
        <v>48</v>
      </c>
      <c r="DE33" s="61">
        <v>48</v>
      </c>
      <c r="DF33" s="33">
        <f>D33+H33+L33+P33+T33+AB33+AF33+AJ33+AN33+AR33+AU33+AY33+BB33+BH33+BN33+BR33+BW33+CA33+CC33+CF33+CH33+CJ33+CM33+CP33+CT33+CX33+DB33</f>
        <v>62.807528229553832</v>
      </c>
      <c r="DG33" s="45">
        <f>IF(DF33&gt;70,IF(DF33&gt;85,1,2),3)</f>
        <v>3</v>
      </c>
      <c r="DH33" s="62">
        <f>RANK(DF33,$DF$9:$DF$67)</f>
        <v>25</v>
      </c>
      <c r="DI33" s="70"/>
      <c r="DJ33" s="70"/>
    </row>
    <row r="34" spans="1:114" ht="45" customHeight="1" x14ac:dyDescent="0.25">
      <c r="A34" s="28">
        <v>3</v>
      </c>
      <c r="B34" s="14" t="s">
        <v>137</v>
      </c>
      <c r="C34" s="14" t="s">
        <v>138</v>
      </c>
      <c r="D34" s="12">
        <f>IF(E34&gt;1,0,IF(F34/G34&lt;$G$7/100,0,IF(F34/G34&gt;$F$7/100,3,$D$7*(F34/G34-$G$7/100)/(($F$7-$G$7)/100))))</f>
        <v>3</v>
      </c>
      <c r="E34" s="29">
        <f>IF(G34=0,0,F34/G34)</f>
        <v>0.99970456926243001</v>
      </c>
      <c r="F34" s="12">
        <v>1346787.48</v>
      </c>
      <c r="G34" s="12">
        <v>1347185.48</v>
      </c>
      <c r="H34" s="12">
        <f>IF(J34/K34&lt;$K$7/100,0,IF(J34/K34&gt;$J$7/100,3,$H$7*(J34/K34-$K$7/100)/(($J$7-$K$7)/100)))</f>
        <v>0</v>
      </c>
      <c r="I34" s="6">
        <f>IF(K34=0,0,J34/K34)</f>
        <v>0.87398530203312441</v>
      </c>
      <c r="J34" s="12">
        <v>1369743.44</v>
      </c>
      <c r="K34" s="12">
        <v>1567238.53</v>
      </c>
      <c r="L34" s="12">
        <f>IF(N34/O34&lt;$O$7/100,0,IF(N34/O34&gt;$N$7/100,3,$L$7*(N34/O34-$O$7/100)/(($N$7-$O$7)/100)))</f>
        <v>3</v>
      </c>
      <c r="M34" s="6">
        <f>IF(O34=0,0,N34/O34)</f>
        <v>0.99835988139362486</v>
      </c>
      <c r="N34" s="8">
        <f>F34</f>
        <v>1346787.48</v>
      </c>
      <c r="O34" s="12">
        <v>1349000</v>
      </c>
      <c r="P34" s="12">
        <f>IF(R34/S34&lt;$S$7/100,0,IF(R34/S34&gt;$R$7/100,3,$P$7*(R34/S34-$S$7/100)/(($R$7-$S$7)/100)))</f>
        <v>1.8597795304968661</v>
      </c>
      <c r="Q34" s="6">
        <f>IF(S34=0,0,R34/S34)</f>
        <v>0.87398530203312441</v>
      </c>
      <c r="R34" s="12">
        <f>J34</f>
        <v>1369743.44</v>
      </c>
      <c r="S34" s="8">
        <v>1567238.53</v>
      </c>
      <c r="T34" s="10">
        <f>IF(V34=0,3,IF(U34&lt;0.01,3,IF(U34&gt;0.05,0,U34/(0.05-0.01)*3)))</f>
        <v>3</v>
      </c>
      <c r="U34" s="6">
        <f>IF(AA34=0,0,(V34-W34-X34-Y34-Z34)/AA34)</f>
        <v>-9.2531288164283479E-2</v>
      </c>
      <c r="V34" s="35">
        <v>0.04</v>
      </c>
      <c r="W34" s="12">
        <v>0.04</v>
      </c>
      <c r="X34" s="12">
        <v>2596543.61</v>
      </c>
      <c r="Y34" s="12">
        <v>2596543.61</v>
      </c>
      <c r="Z34" s="12"/>
      <c r="AA34" s="12">
        <v>56122500</v>
      </c>
      <c r="AB34" s="12">
        <f>IF(AE34=0,3,IF(AD34/AE34&lt;$AE$7/100,3,IF(AD34/AE34&gt;$AD$7/100,0,3)))</f>
        <v>0</v>
      </c>
      <c r="AC34" s="29">
        <f>IF(AE34=0,0,AD34/AE34)</f>
        <v>5.250913845479749</v>
      </c>
      <c r="AD34" s="12">
        <v>6054281.6100000003</v>
      </c>
      <c r="AE34" s="12">
        <v>1152995.8</v>
      </c>
      <c r="AF34" s="12">
        <f>IF(AG34&gt;3,IF(AG34&lt;8,1,0),0)</f>
        <v>0</v>
      </c>
      <c r="AG34" s="19">
        <f>AH34+4-AI34</f>
        <v>2</v>
      </c>
      <c r="AH34" s="19">
        <v>18</v>
      </c>
      <c r="AI34" s="19">
        <v>20</v>
      </c>
      <c r="AJ34" s="12">
        <f>IF(AK34&lt;0.3,0,IF(AK34&gt;0.7,2,2*AK34/0.7))</f>
        <v>0</v>
      </c>
      <c r="AK34" s="6">
        <f>AL34/(AL34+AM34)</f>
        <v>2.4822332759686865E-2</v>
      </c>
      <c r="AL34" s="8">
        <f>F34</f>
        <v>1346787.48</v>
      </c>
      <c r="AM34" s="12">
        <v>52910300</v>
      </c>
      <c r="AN34" s="12">
        <f>IF(AO34/1&lt;$AQ$7/100,0,IF(AO34/1&gt;$AP$7/100,$AN$7,($AP$7-$AQ$7)*AO34))</f>
        <v>2</v>
      </c>
      <c r="AO34" s="6">
        <f>IF(AQ34=0,0,AP34/AQ34-1)</f>
        <v>0.20416955183205476</v>
      </c>
      <c r="AP34" s="8">
        <f>AL34</f>
        <v>1346787.48</v>
      </c>
      <c r="AQ34" s="12">
        <v>1118436.75</v>
      </c>
      <c r="AR34" s="12">
        <v>2</v>
      </c>
      <c r="AS34" s="12">
        <f>AP34</f>
        <v>1346787.48</v>
      </c>
      <c r="AT34" s="12">
        <v>0</v>
      </c>
      <c r="AU34" s="12">
        <f>IF(AV34&lt;$AW$7/100,1,0)</f>
        <v>1</v>
      </c>
      <c r="AV34" s="6">
        <f>IF(AX34=0,0,AW34/AX34)</f>
        <v>0</v>
      </c>
      <c r="AW34" s="12"/>
      <c r="AX34" s="12">
        <v>4879979.07</v>
      </c>
      <c r="AY34" s="12">
        <f>IF(AZ34=0,1,IF(AZ34/BA34&lt;0.01,1,0))</f>
        <v>1</v>
      </c>
      <c r="AZ34" s="12"/>
      <c r="BA34" s="12">
        <v>1960000</v>
      </c>
      <c r="BB34" s="12">
        <f>IF(BC34&lt;0.001,$BB$7,0)</f>
        <v>4</v>
      </c>
      <c r="BC34" s="6">
        <f>BD34/(BE34+BF34+BG34)</f>
        <v>0</v>
      </c>
      <c r="BD34" s="12"/>
      <c r="BE34" s="12">
        <v>10252.43</v>
      </c>
      <c r="BF34" s="12"/>
      <c r="BG34" s="12">
        <v>2482.94</v>
      </c>
      <c r="BH34" s="12">
        <f>IF(BI34&lt;0.95,0,IF(BI34&lt;1.05,2,0))</f>
        <v>0</v>
      </c>
      <c r="BI34" s="6">
        <f>(BJ34/BK34/BL34)/BM34</f>
        <v>1.0823971863829309</v>
      </c>
      <c r="BJ34" s="12">
        <v>18773740</v>
      </c>
      <c r="BK34" s="12">
        <v>23.9</v>
      </c>
      <c r="BL34" s="12">
        <v>12</v>
      </c>
      <c r="BM34" s="12">
        <v>60476.27</v>
      </c>
      <c r="BN34" s="12">
        <f>IF(BO34&lt;0.7,0,IF(BO34&lt;0.8,2,0))</f>
        <v>0</v>
      </c>
      <c r="BO34" s="6">
        <f>BP34/BQ34</f>
        <v>0.82820673614555806</v>
      </c>
      <c r="BP34" s="12">
        <v>47615463.259999998</v>
      </c>
      <c r="BQ34" s="8">
        <v>57492243.399999999</v>
      </c>
      <c r="BR34" s="25">
        <f>IF((BT34+BU34)/BV34&lt;0.6,0,2)</f>
        <v>2</v>
      </c>
      <c r="BS34" s="30">
        <f>(BT34+BU34)/BV34</f>
        <v>2</v>
      </c>
      <c r="BT34" s="12">
        <v>4</v>
      </c>
      <c r="BU34" s="12">
        <v>4</v>
      </c>
      <c r="BV34" s="12">
        <v>4</v>
      </c>
      <c r="BW34" s="12">
        <f>IF(BY34/BZ34&lt;$BY$7/100,0,IF(BY34/BZ34&gt;$BZ$7/100,3,$BW$7*(BY34/BZ34-$BW$7/100)/(($BY$7-$BZ$7)/100)))</f>
        <v>3</v>
      </c>
      <c r="BX34" s="6">
        <f>BY34/BZ34</f>
        <v>1</v>
      </c>
      <c r="BY34" s="12">
        <v>4</v>
      </c>
      <c r="BZ34" s="12">
        <v>4</v>
      </c>
      <c r="CA34" s="25">
        <f>IF(CB34&gt;0,0,5)</f>
        <v>5</v>
      </c>
      <c r="CB34" s="12">
        <v>0</v>
      </c>
      <c r="CC34" s="12">
        <f>IF(CD34/CE34&lt;$CD$7/100,0,IF(CD34/CE34&gt;$CE$7/100,$CC$7,$CC$7*(CD34/CE34-$CC$7/100)/(($CD$7-$CE$7)/100)))</f>
        <v>2</v>
      </c>
      <c r="CD34" s="36">
        <v>32</v>
      </c>
      <c r="CE34" s="36">
        <v>32</v>
      </c>
      <c r="CF34" s="25">
        <f>IF(CG34&gt;0,0,3)</f>
        <v>3</v>
      </c>
      <c r="CG34" s="12"/>
      <c r="CH34" s="25">
        <f>IF(CI34&gt;0,0,3)</f>
        <v>3</v>
      </c>
      <c r="CI34" s="12"/>
      <c r="CJ34" s="12">
        <f>IF(CL34/CK34&lt;0.95,0,5*(CK34/CL34))</f>
        <v>4.166666666666667</v>
      </c>
      <c r="CK34" s="12">
        <v>5</v>
      </c>
      <c r="CL34" s="12">
        <v>6</v>
      </c>
      <c r="CM34" s="31">
        <f>IF(CN34&gt;0,0,4)</f>
        <v>4</v>
      </c>
      <c r="CN34" s="12">
        <v>0</v>
      </c>
      <c r="CO34" s="12">
        <v>63.7</v>
      </c>
      <c r="CP34" s="12">
        <f>IF(CR34/CS34&gt;1,0,IF(CR34/CS34&lt;$CS$7/100,0,IF(CR34/CS34&gt;$CR$7/100,$CP$7,$CP$7*(CR34/CS34-$CS$7/100)/(($CR$7-$CS$7)/100))))</f>
        <v>3.0491149360522081</v>
      </c>
      <c r="CQ34" s="6">
        <f>CR34/CS34</f>
        <v>0.94909623542169674</v>
      </c>
      <c r="CR34" s="12">
        <v>90986.8</v>
      </c>
      <c r="CS34" s="12">
        <v>95866.78</v>
      </c>
      <c r="CT34" s="12">
        <f>IF(CU34&gt;0.01,0,3)</f>
        <v>3</v>
      </c>
      <c r="CU34" s="6">
        <f>IF(CW34=0,0,CV34/CW34)</f>
        <v>0</v>
      </c>
      <c r="CV34" s="12">
        <v>0</v>
      </c>
      <c r="CW34" s="12">
        <v>52910.3</v>
      </c>
      <c r="CX34" s="12">
        <f>IF(CY34&lt;0.9,0,5*CY34)</f>
        <v>5</v>
      </c>
      <c r="CY34" s="32">
        <f>CZ34/DA34</f>
        <v>1</v>
      </c>
      <c r="CZ34" s="9">
        <v>16</v>
      </c>
      <c r="DA34" s="9">
        <v>16</v>
      </c>
      <c r="DB34" s="12">
        <f>IF(DD34/DE34&lt;$DE$7/100,0,IF(DD34/DE34&gt;$DD$7/100,$DB$7,$DB$7*(DD34/DE34-$DE$7/100)/(($DD$7-$DE$7)/100)))</f>
        <v>4</v>
      </c>
      <c r="DC34" s="6">
        <f>DD34/DE34</f>
        <v>1</v>
      </c>
      <c r="DD34" s="9">
        <v>47</v>
      </c>
      <c r="DE34" s="9">
        <v>47</v>
      </c>
      <c r="DF34" s="33">
        <f>D34+H34+L34+P34+T34+AB34+AF34+AJ34+AN34+AR34+AU34+AY34+BB34+BH34+BN34+BR34+BW34+CA34+CC34+CF34+CH34+CJ34+CM34+CP34+CT34+CX34+DB34</f>
        <v>62.075561133215736</v>
      </c>
      <c r="DG34" s="45">
        <f>IF(DF34&gt;70,IF(DF34&gt;85,1,2),3)</f>
        <v>3</v>
      </c>
      <c r="DH34" s="34">
        <f>RANK(DF34,$DF$9:$DF$67)</f>
        <v>26</v>
      </c>
      <c r="DI34" s="70"/>
      <c r="DJ34" s="70"/>
    </row>
    <row r="35" spans="1:114" s="46" customFormat="1" ht="60" customHeight="1" x14ac:dyDescent="0.25">
      <c r="A35" s="28">
        <v>36</v>
      </c>
      <c r="B35" s="14" t="s">
        <v>137</v>
      </c>
      <c r="C35" s="14" t="s">
        <v>170</v>
      </c>
      <c r="D35" s="12">
        <f>IF(E35&gt;1,0,IF(F35/G35&lt;$G$7/100,0,IF(F35/G35&gt;$F$7/100,3,$D$7*(F35/G35-$G$7/100)/(($F$7-$G$7)/100))))</f>
        <v>6.2342659003465639E-2</v>
      </c>
      <c r="E35" s="29">
        <f>IF(G35=0,0,F35/G35)</f>
        <v>0.90166247090675911</v>
      </c>
      <c r="F35" s="10">
        <v>1233875.5</v>
      </c>
      <c r="G35" s="10">
        <v>1368445</v>
      </c>
      <c r="H35" s="12">
        <f>IF(J35/K35&lt;$K$7/100,0,IF(J35/K35&gt;$J$7/100,3,$H$7*(J35/K35-$K$7/100)/(($J$7-$K$7)/100)))</f>
        <v>6.0552945131150948E-2</v>
      </c>
      <c r="I35" s="6">
        <f>IF(K35=0,0,J35/K35)</f>
        <v>0.90161474520349738</v>
      </c>
      <c r="J35" s="10">
        <v>1233810.19</v>
      </c>
      <c r="K35" s="10">
        <v>1368445</v>
      </c>
      <c r="L35" s="12">
        <f>IF(N35/O35&lt;$O$7/100,0,IF(N35/O35&gt;$N$7/100,3,$L$7*(N35/O35-$O$7/100)/(($N$7-$O$7)/100)))</f>
        <v>2.3744989675695369</v>
      </c>
      <c r="M35" s="6">
        <f>IF(O35=0,0,N35/O35)</f>
        <v>0.90829993117130248</v>
      </c>
      <c r="N35" s="8">
        <f>F35</f>
        <v>1233875.5</v>
      </c>
      <c r="O35" s="10">
        <v>1358445</v>
      </c>
      <c r="P35" s="12">
        <f>IF(R35/S35&lt;$S$7/100,0,IF(R35/S35&gt;$R$7/100,3,$P$7*(R35/S35-$S$7/100)/(($R$7-$S$7)/100)))</f>
        <v>2.2742211780524606</v>
      </c>
      <c r="Q35" s="6">
        <f>IF(S35=0,0,R35/S35)</f>
        <v>0.90161474520349738</v>
      </c>
      <c r="R35" s="12">
        <f>J35</f>
        <v>1233810.19</v>
      </c>
      <c r="S35" s="8">
        <f>K35</f>
        <v>1368445</v>
      </c>
      <c r="T35" s="10">
        <f>IF(V35=0,3,IF(U35&lt;0.01,3,IF(U35&gt;0.05,0,U35/(0.05-0.01)*3)))</f>
        <v>3</v>
      </c>
      <c r="U35" s="6">
        <f>IF(AA35=0,0,(V35-W35-X35-Y35-Z35)/AA35)</f>
        <v>-6.42434725147987E-2</v>
      </c>
      <c r="V35" s="10">
        <v>454649.55</v>
      </c>
      <c r="W35" s="10">
        <v>451337.54</v>
      </c>
      <c r="X35" s="10">
        <v>6264345.9299999997</v>
      </c>
      <c r="Y35" s="10"/>
      <c r="Z35" s="10"/>
      <c r="AA35" s="10">
        <v>97457900</v>
      </c>
      <c r="AB35" s="12">
        <f>IF(AE35=0,3,IF(AD35/AE35&lt;$AE$7/100,3,IF(AD35/AE35&gt;$AD$7/100,0,3)))</f>
        <v>3</v>
      </c>
      <c r="AC35" s="29">
        <f>IF(AE35=0,0,AD35/AE35)</f>
        <v>0</v>
      </c>
      <c r="AD35" s="10">
        <v>4564</v>
      </c>
      <c r="AE35" s="10"/>
      <c r="AF35" s="12">
        <f>IF(AG35&gt;3,IF(AG35&lt;8,1,0),0)</f>
        <v>0</v>
      </c>
      <c r="AG35" s="19">
        <f>AH35+4-AI35</f>
        <v>-11</v>
      </c>
      <c r="AH35" s="18">
        <v>8</v>
      </c>
      <c r="AI35" s="18">
        <v>23</v>
      </c>
      <c r="AJ35" s="12">
        <f>IF(AK35&lt;0.3,0,IF(AK35&gt;0.7,2,2*AK35/0.7))</f>
        <v>0</v>
      </c>
      <c r="AK35" s="6">
        <f>AL35/(AL35+AM35)</f>
        <v>1.2502313325997464E-2</v>
      </c>
      <c r="AL35" s="8">
        <f>F35</f>
        <v>1233875.5</v>
      </c>
      <c r="AM35" s="12">
        <v>97457900</v>
      </c>
      <c r="AN35" s="12">
        <f>IF(AO35/1&lt;$AQ$7/100,0,IF(AO35/1&gt;$AP$7/100,$AN$7,($AP$7-$AQ$7)*AO35))</f>
        <v>0</v>
      </c>
      <c r="AO35" s="6">
        <f>IF(AQ35=0,0,AP35/AQ35-1)</f>
        <v>0</v>
      </c>
      <c r="AP35" s="8">
        <f>AL35</f>
        <v>1233875.5</v>
      </c>
      <c r="AQ35" s="12"/>
      <c r="AR35" s="12">
        <v>2</v>
      </c>
      <c r="AS35" s="12">
        <f>AP35</f>
        <v>1233875.5</v>
      </c>
      <c r="AT35" s="12">
        <v>0</v>
      </c>
      <c r="AU35" s="12">
        <f>IF(AV35&lt;$AW$7/100,1,0)</f>
        <v>1</v>
      </c>
      <c r="AV35" s="6">
        <f>IF(AX35=0,0,AW35/AX35)</f>
        <v>0</v>
      </c>
      <c r="AW35" s="10"/>
      <c r="AX35" s="10">
        <v>4607407.88</v>
      </c>
      <c r="AY35" s="12">
        <f>IF(AZ35=0,1,IF(AZ35/BA35&lt;0.01,1,0))</f>
        <v>1</v>
      </c>
      <c r="AZ35" s="10"/>
      <c r="BA35" s="10">
        <v>312222456.11000001</v>
      </c>
      <c r="BB35" s="12">
        <f>IF(BC35&lt;0.001,$BB$7,0)</f>
        <v>4</v>
      </c>
      <c r="BC35" s="6">
        <f>BD35/(BE35+BF35+BG35)</f>
        <v>0</v>
      </c>
      <c r="BD35" s="10"/>
      <c r="BE35" s="10">
        <v>3588.54</v>
      </c>
      <c r="BF35" s="10"/>
      <c r="BG35" s="10">
        <v>7452.62</v>
      </c>
      <c r="BH35" s="12">
        <f>IF(BI35&lt;0.95,0,IF(BI35&lt;1.05,2,0))</f>
        <v>0</v>
      </c>
      <c r="BI35" s="6">
        <f>(BJ35/BK35/BL35)/BM35</f>
        <v>0.92337464628937893</v>
      </c>
      <c r="BJ35" s="10">
        <v>36816400</v>
      </c>
      <c r="BK35" s="10">
        <v>56.9</v>
      </c>
      <c r="BL35" s="10">
        <v>12</v>
      </c>
      <c r="BM35" s="10">
        <v>58394.22</v>
      </c>
      <c r="BN35" s="12">
        <f>IF(BO35&lt;0.7,0,IF(BO35&lt;0.8,2,0))</f>
        <v>0</v>
      </c>
      <c r="BO35" s="6">
        <f>BP35/BQ35</f>
        <v>0.84050693518388642</v>
      </c>
      <c r="BP35" s="10">
        <v>82568930.760000005</v>
      </c>
      <c r="BQ35" s="8">
        <v>98237060.640000001</v>
      </c>
      <c r="BR35" s="25">
        <f>IF((BT35+BU35)/BV35&lt;0.6,0,2)</f>
        <v>2</v>
      </c>
      <c r="BS35" s="30">
        <f>(BT35+BU35)/BV35</f>
        <v>2</v>
      </c>
      <c r="BT35" s="10">
        <v>3</v>
      </c>
      <c r="BU35" s="10">
        <v>3</v>
      </c>
      <c r="BV35" s="10">
        <v>3</v>
      </c>
      <c r="BW35" s="12">
        <f>IF(BY35/BZ35&lt;$BY$7/100,0,IF(BY35/BZ35&gt;$BZ$7/100,3,$BW$7*(BY35/BZ35-$BW$7/100)/(($BY$7-$BZ$7)/100)))</f>
        <v>3</v>
      </c>
      <c r="BX35" s="6">
        <f>BY35/BZ35</f>
        <v>1</v>
      </c>
      <c r="BY35" s="10">
        <v>1</v>
      </c>
      <c r="BZ35" s="10">
        <v>1</v>
      </c>
      <c r="CA35" s="25">
        <f>IF(CB35&gt;0,0,5)</f>
        <v>5</v>
      </c>
      <c r="CB35" s="10">
        <v>0</v>
      </c>
      <c r="CC35" s="12">
        <f>IF(CD35/CE35&lt;$CD$7/100,0,IF(CD35/CE35&gt;$CE$7/100,$CC$7,$CC$7*(CD35/CE35-$CC$7/100)/(($CD$7-$CE$7)/100)))</f>
        <v>2</v>
      </c>
      <c r="CD35" s="10">
        <v>33</v>
      </c>
      <c r="CE35" s="10">
        <v>33</v>
      </c>
      <c r="CF35" s="25">
        <f>IF(CG35&gt;0,0,3)</f>
        <v>3</v>
      </c>
      <c r="CG35" s="10"/>
      <c r="CH35" s="25">
        <f>IF(CI35&gt;0,0,3)</f>
        <v>3</v>
      </c>
      <c r="CI35" s="10"/>
      <c r="CJ35" s="12">
        <f>IF(CL35/CK35&lt;0.95,0,5*(CK35/CL35))</f>
        <v>5</v>
      </c>
      <c r="CK35" s="10">
        <v>6</v>
      </c>
      <c r="CL35" s="12">
        <v>6</v>
      </c>
      <c r="CM35" s="31">
        <f>IF(CN35&gt;0,0,4)</f>
        <v>4</v>
      </c>
      <c r="CN35" s="10">
        <v>0</v>
      </c>
      <c r="CO35" s="10">
        <v>17.100000000000001</v>
      </c>
      <c r="CP35" s="12">
        <f>IF(CR35/CS35&gt;1,0,IF(CR35/CS35&lt;$CS$7/100,0,IF(CR35/CS35&gt;$CR$7/100,$CP$7,$CP$7*(CR35/CS35-$CS$7/100)/(($CR$7-$CS$7)/100))))</f>
        <v>4</v>
      </c>
      <c r="CQ35" s="6">
        <f>CR35/CS35</f>
        <v>0.99549767679528467</v>
      </c>
      <c r="CR35" s="10">
        <v>100526.55</v>
      </c>
      <c r="CS35" s="10">
        <v>100981.2</v>
      </c>
      <c r="CT35" s="12">
        <f>IF(CU35&gt;0.01,0,3)</f>
        <v>3</v>
      </c>
      <c r="CU35" s="6">
        <f>IF(CW35=0,0,CV35/CW35)</f>
        <v>0</v>
      </c>
      <c r="CV35" s="10">
        <v>0</v>
      </c>
      <c r="CW35" s="10">
        <v>86050.8</v>
      </c>
      <c r="CX35" s="12">
        <f>IF(CY35&lt;0.9,0,5*CY35)</f>
        <v>5</v>
      </c>
      <c r="CY35" s="32">
        <f>CZ35/DA35</f>
        <v>1</v>
      </c>
      <c r="CZ35" s="5">
        <v>45</v>
      </c>
      <c r="DA35" s="5">
        <v>45</v>
      </c>
      <c r="DB35" s="12">
        <f>IF(DD35/DE35&lt;$DE$7/100,0,IF(DD35/DE35&gt;$DD$7/100,$DB$7,$DB$7*(DD35/DE35-$DE$7/100)/(($DD$7-$DE$7)/100)))</f>
        <v>4</v>
      </c>
      <c r="DC35" s="6">
        <f>DD35/DE35</f>
        <v>1</v>
      </c>
      <c r="DD35" s="5">
        <v>105</v>
      </c>
      <c r="DE35" s="5">
        <v>105</v>
      </c>
      <c r="DF35" s="33">
        <f>D35+H35+L35+P35+T35+AB35+AF35+AJ35+AN35+AR35+AU35+AY35+BB35+BH35+BN35+BR35+BW35+CA35+CC35+CF35+CH35+CJ35+CM35+CP35+CT35+CX35+DB35</f>
        <v>61.771615749756613</v>
      </c>
      <c r="DG35" s="45">
        <f>IF(DF35&gt;70,IF(DF35&gt;85,1,2),3)</f>
        <v>3</v>
      </c>
      <c r="DH35" s="34">
        <f>RANK(DF35,$DF$9:$DF$67)</f>
        <v>27</v>
      </c>
      <c r="DI35" s="70"/>
      <c r="DJ35" s="70"/>
    </row>
    <row r="36" spans="1:114" s="46" customFormat="1" ht="60" x14ac:dyDescent="0.25">
      <c r="A36" s="28">
        <v>19</v>
      </c>
      <c r="B36" s="14" t="s">
        <v>134</v>
      </c>
      <c r="C36" s="14" t="s">
        <v>153</v>
      </c>
      <c r="D36" s="12">
        <f>IF(E36&gt;1,0,IF(F36/G36&lt;$G$7/100,0,IF(F36/G36&gt;$F$7/100,3,$D$7*(F36/G36-$G$7/100)/(($F$7-$G$7)/100))))</f>
        <v>3</v>
      </c>
      <c r="E36" s="29">
        <f>IF(G36=0,0,F36/G36)</f>
        <v>0.98417340371524176</v>
      </c>
      <c r="F36" s="10">
        <v>8529830.8900000006</v>
      </c>
      <c r="G36" s="10">
        <v>8667000</v>
      </c>
      <c r="H36" s="12">
        <f>IF(J36/K36&lt;$K$7/100,0,IF(J36/K36&gt;$J$7/100,3,$H$7*(J36/K36-$K$7/100)/(($J$7-$K$7)/100)))</f>
        <v>2.2283582375609483</v>
      </c>
      <c r="I36" s="6">
        <f>IF(K36=0,0,J36/K36)</f>
        <v>0.95942288633495865</v>
      </c>
      <c r="J36" s="10">
        <v>8318056.3200000003</v>
      </c>
      <c r="K36" s="10">
        <v>8669853.9700000007</v>
      </c>
      <c r="L36" s="12">
        <f>IF(N36/O36&lt;$O$7/100,0,IF(N36/O36&gt;$N$7/100,3,$L$7*(N36/O36-$O$7/100)/(($N$7-$O$7)/100)))</f>
        <v>3</v>
      </c>
      <c r="M36" s="6">
        <f>IF(O36=0,0,N36/O36)</f>
        <v>4.4893846789473688</v>
      </c>
      <c r="N36" s="8">
        <f>F36</f>
        <v>8529830.8900000006</v>
      </c>
      <c r="O36" s="10">
        <v>1900000</v>
      </c>
      <c r="P36" s="12">
        <f>IF(R36/S36&lt;$S$7/100,0,IF(R36/S36&gt;$R$7/100,3,$P$7*(R36/S36-$S$7/100)/(($R$7-$S$7)/100)))</f>
        <v>3</v>
      </c>
      <c r="Q36" s="6">
        <f>IF(S36=0,0,R36/S36)</f>
        <v>0.95942288633495865</v>
      </c>
      <c r="R36" s="12">
        <f>J36</f>
        <v>8318056.3200000003</v>
      </c>
      <c r="S36" s="8">
        <v>8669853.9700000007</v>
      </c>
      <c r="T36" s="10">
        <f>IF(V36=0,3,IF(U36&lt;0.01,3,IF(U36&gt;0.05,0,U36/(0.05-0.01)*3)))</f>
        <v>3</v>
      </c>
      <c r="U36" s="6">
        <f>IF(AA36=0,0,(V36-W36-X36-Y36-Z36)/AA36)</f>
        <v>-0.10646265381292508</v>
      </c>
      <c r="V36" s="35"/>
      <c r="W36" s="10"/>
      <c r="X36" s="10">
        <v>2395554.5</v>
      </c>
      <c r="Y36" s="10">
        <v>2395554.5</v>
      </c>
      <c r="Z36" s="10"/>
      <c r="AA36" s="10">
        <v>45002720</v>
      </c>
      <c r="AB36" s="12">
        <f>IF(AE36=0,3,IF(AD36/AE36&lt;$AE$7/100,3,IF(AD36/AE36&gt;$AD$7/100,0,3)))</f>
        <v>0</v>
      </c>
      <c r="AC36" s="29">
        <f>IF(AE36=0,0,AD36/AE36)</f>
        <v>1.525087737773962</v>
      </c>
      <c r="AD36" s="10">
        <v>627346</v>
      </c>
      <c r="AE36" s="10">
        <v>411350.76</v>
      </c>
      <c r="AF36" s="12">
        <f>IF(AG36&gt;3,IF(AG36&lt;8,1,0),0)</f>
        <v>0</v>
      </c>
      <c r="AG36" s="19">
        <f>AH36+4-AI36</f>
        <v>-1</v>
      </c>
      <c r="AH36" s="18">
        <v>10</v>
      </c>
      <c r="AI36" s="18">
        <v>15</v>
      </c>
      <c r="AJ36" s="12">
        <f>IF(AK36&lt;0.3,0,IF(AK36&gt;0.7,2,2*AK36/0.7))</f>
        <v>0</v>
      </c>
      <c r="AK36" s="6">
        <f>AL36/(AL36+AM36)</f>
        <v>0.1417855621836083</v>
      </c>
      <c r="AL36" s="8">
        <f>F36</f>
        <v>8529830.8900000006</v>
      </c>
      <c r="AM36" s="12">
        <v>51630250</v>
      </c>
      <c r="AN36" s="12">
        <f>IF(AO36/1&lt;$AQ$7/100,0,IF(AO36/1&gt;$AP$7/100,$AN$7,($AP$7-$AQ$7)*AO36))</f>
        <v>2</v>
      </c>
      <c r="AO36" s="6">
        <f>IF(AQ36=0,0,AP36/AQ36-1)</f>
        <v>3.0151142109641667</v>
      </c>
      <c r="AP36" s="8">
        <f>AL36</f>
        <v>8529830.8900000006</v>
      </c>
      <c r="AQ36" s="12">
        <v>2124430.4500000002</v>
      </c>
      <c r="AR36" s="12">
        <v>2</v>
      </c>
      <c r="AS36" s="12">
        <f>AP36</f>
        <v>8529830.8900000006</v>
      </c>
      <c r="AT36" s="12">
        <v>0</v>
      </c>
      <c r="AU36" s="12">
        <f>IF(AV36&lt;$AW$7/100,1,0)</f>
        <v>1</v>
      </c>
      <c r="AV36" s="6">
        <f>IF(AX36=0,0,AW36/AX36)</f>
        <v>0</v>
      </c>
      <c r="AW36" s="10"/>
      <c r="AX36" s="10">
        <v>1093609.3400000001</v>
      </c>
      <c r="AY36" s="12">
        <f>IF(AZ36=0,1,IF(AZ36/BA36&lt;0.01,1,0))</f>
        <v>1</v>
      </c>
      <c r="AZ36" s="10"/>
      <c r="BA36" s="10">
        <v>306861.98</v>
      </c>
      <c r="BB36" s="12">
        <f>IF(BC36&lt;0.001,$BB$7,0)</f>
        <v>4</v>
      </c>
      <c r="BC36" s="6">
        <f>BD36/(BE36+BF36+BG36)</f>
        <v>0</v>
      </c>
      <c r="BD36" s="10"/>
      <c r="BE36" s="10">
        <v>6571.64</v>
      </c>
      <c r="BF36" s="10"/>
      <c r="BG36" s="10">
        <v>2325.13</v>
      </c>
      <c r="BH36" s="12">
        <f>IF(BI36&lt;0.95,0,IF(BI36&lt;1.05,2,0))</f>
        <v>0</v>
      </c>
      <c r="BI36" s="6">
        <f>(BJ36/BK36/BL36)/BM36</f>
        <v>1.0583728332424027</v>
      </c>
      <c r="BJ36" s="10">
        <v>15899200</v>
      </c>
      <c r="BK36" s="10">
        <v>20.7</v>
      </c>
      <c r="BL36" s="10">
        <v>12</v>
      </c>
      <c r="BM36" s="12">
        <v>60476.27</v>
      </c>
      <c r="BN36" s="12">
        <f>IF(BO36&lt;0.7,0,IF(BO36&lt;0.8,2,0))</f>
        <v>0</v>
      </c>
      <c r="BO36" s="6">
        <f>BP36/BQ36</f>
        <v>0.6468746149699961</v>
      </c>
      <c r="BP36" s="10">
        <v>43050771.119999997</v>
      </c>
      <c r="BQ36" s="8">
        <v>66551956.32</v>
      </c>
      <c r="BR36" s="25">
        <f>IF((BT36+BU36)/BV36&lt;0.6,0,2)</f>
        <v>2</v>
      </c>
      <c r="BS36" s="30">
        <f>(BT36+BU36)/BV36</f>
        <v>1.6666666666666667</v>
      </c>
      <c r="BT36" s="10">
        <v>2</v>
      </c>
      <c r="BU36" s="10">
        <v>3</v>
      </c>
      <c r="BV36" s="10">
        <v>3</v>
      </c>
      <c r="BW36" s="12">
        <f>IF(BY36/BZ36&lt;$BY$7/100,0,IF(BY36/BZ36&gt;$BZ$7/100,3,$BW$7*(BY36/BZ36-$BW$7/100)/(($BY$7-$BZ$7)/100)))</f>
        <v>3</v>
      </c>
      <c r="BX36" s="6">
        <f>BY36/BZ36</f>
        <v>1</v>
      </c>
      <c r="BY36" s="10">
        <v>2</v>
      </c>
      <c r="BZ36" s="10">
        <v>2</v>
      </c>
      <c r="CA36" s="25">
        <f>IF(CB36&gt;0,0,5)</f>
        <v>5</v>
      </c>
      <c r="CB36" s="10">
        <v>0</v>
      </c>
      <c r="CC36" s="12">
        <f>IF(CD36/CE36&lt;$CD$7/100,0,IF(CD36/CE36&gt;$CE$7/100,$CC$7,$CC$7*(CD36/CE36-$CC$7/100)/(($CD$7-$CE$7)/100)))</f>
        <v>0</v>
      </c>
      <c r="CD36" s="37">
        <v>27</v>
      </c>
      <c r="CE36" s="37">
        <v>28</v>
      </c>
      <c r="CF36" s="25">
        <f>IF(CG36&gt;0,0,3)</f>
        <v>3</v>
      </c>
      <c r="CG36" s="10"/>
      <c r="CH36" s="25">
        <f>IF(CI36&gt;0,0,3)</f>
        <v>0</v>
      </c>
      <c r="CI36" s="10">
        <v>1</v>
      </c>
      <c r="CJ36" s="12">
        <f>IF(CL36/CK36&lt;0.95,0,5*(CK36/CL36))</f>
        <v>4.166666666666667</v>
      </c>
      <c r="CK36" s="10">
        <v>5</v>
      </c>
      <c r="CL36" s="12">
        <v>6</v>
      </c>
      <c r="CM36" s="31">
        <f>IF(CN36&gt;0,0,4)</f>
        <v>4</v>
      </c>
      <c r="CN36" s="10">
        <v>0</v>
      </c>
      <c r="CO36" s="10">
        <v>21.2</v>
      </c>
      <c r="CP36" s="12">
        <f>IF(CR36/CS36&gt;1,0,IF(CR36/CS36&lt;$CS$7/100,0,IF(CR36/CS36&gt;$CR$7/100,$CP$7,$CP$7*(CR36/CS36-$CS$7/100)/(($CR$7-$CS$7)/100))))</f>
        <v>4</v>
      </c>
      <c r="CQ36" s="6">
        <f>CR36/CS36</f>
        <v>0.99153291733882343</v>
      </c>
      <c r="CR36" s="10">
        <v>81778.710000000006</v>
      </c>
      <c r="CS36" s="10">
        <v>82477.05</v>
      </c>
      <c r="CT36" s="12">
        <f>IF(CU36&gt;0.01,0,3)</f>
        <v>3</v>
      </c>
      <c r="CU36" s="6">
        <f>IF(CW36=0,0,CV36/CW36)</f>
        <v>0</v>
      </c>
      <c r="CV36" s="10">
        <v>0</v>
      </c>
      <c r="CW36" s="12">
        <v>74071.199999999997</v>
      </c>
      <c r="CX36" s="12">
        <f>IF(CY36&lt;0.9,0,5*CY36)</f>
        <v>5</v>
      </c>
      <c r="CY36" s="32">
        <f>CZ36/DA36</f>
        <v>1</v>
      </c>
      <c r="CZ36" s="9">
        <v>12</v>
      </c>
      <c r="DA36" s="9">
        <v>12</v>
      </c>
      <c r="DB36" s="12">
        <f>IF(DD36/DE36&lt;$DE$7/100,0,IF(DD36/DE36&gt;$DD$7/100,$DB$7,$DB$7*(DD36/DE36-$DE$7/100)/(($DD$7-$DE$7)/100)))</f>
        <v>4</v>
      </c>
      <c r="DC36" s="6">
        <f>DD36/DE36</f>
        <v>1</v>
      </c>
      <c r="DD36" s="9">
        <v>54</v>
      </c>
      <c r="DE36" s="9">
        <v>54</v>
      </c>
      <c r="DF36" s="33">
        <f>D36+H36+L36+P36+T36+AB36+AF36+AJ36+AN36+AR36+AU36+AY36+BB36+BH36+BN36+BR36+BW36+CA36+CC36+CF36+CH36+CJ36+CM36+CP36+CT36+CX36+DB36</f>
        <v>61.395024904227611</v>
      </c>
      <c r="DG36" s="45">
        <f>IF(DF36&gt;70,IF(DF36&gt;85,1,2),3)</f>
        <v>3</v>
      </c>
      <c r="DH36" s="34">
        <f>RANK(DF36,$DF$9:$DF$67)</f>
        <v>28</v>
      </c>
      <c r="DI36" s="70"/>
      <c r="DJ36" s="70"/>
    </row>
    <row r="37" spans="1:114" s="46" customFormat="1" ht="60" x14ac:dyDescent="0.25">
      <c r="A37" s="28">
        <v>32</v>
      </c>
      <c r="B37" s="14" t="s">
        <v>137</v>
      </c>
      <c r="C37" s="14" t="s">
        <v>166</v>
      </c>
      <c r="D37" s="12">
        <f>IF(E37&gt;1,0,IF(F37/G37&lt;$G$7/100,0,IF(F37/G37&gt;$F$7/100,3,$D$7*(F37/G37-$G$7/100)/(($F$7-$G$7)/100))))</f>
        <v>3</v>
      </c>
      <c r="E37" s="29">
        <f>IF(G37=0,0,F37/G37)</f>
        <v>1</v>
      </c>
      <c r="F37" s="10">
        <v>274000</v>
      </c>
      <c r="G37" s="10">
        <v>274000</v>
      </c>
      <c r="H37" s="12">
        <f>IF(J37/K37&lt;$K$7/100,0,IF(J37/K37&gt;$J$7/100,3,$H$7*(J37/K37-$K$7/100)/(($J$7-$K$7)/100)))</f>
        <v>0</v>
      </c>
      <c r="I37" s="6">
        <f>IF(K37=0,0,J37/K37)</f>
        <v>0.63503649635036497</v>
      </c>
      <c r="J37" s="11">
        <v>174000</v>
      </c>
      <c r="K37" s="11">
        <v>274000</v>
      </c>
      <c r="L37" s="12"/>
      <c r="M37" s="6">
        <f>IF(O37=0,0,N37/O37)</f>
        <v>0</v>
      </c>
      <c r="N37" s="8">
        <f>F37</f>
        <v>274000</v>
      </c>
      <c r="O37" s="10">
        <v>0</v>
      </c>
      <c r="P37" s="12">
        <f>IF(R37/S37&lt;$S$7/100,0,IF(R37/S37&gt;$R$7/100,3,$P$7*(R37/S37-$S$7/100)/(($R$7-$S$7)/100)))</f>
        <v>0</v>
      </c>
      <c r="Q37" s="6">
        <f>IF(S37=0,0,R37/S37)</f>
        <v>0.63503649635036497</v>
      </c>
      <c r="R37" s="12">
        <f>J37</f>
        <v>174000</v>
      </c>
      <c r="S37" s="8">
        <f>K37</f>
        <v>274000</v>
      </c>
      <c r="T37" s="10">
        <f>IF(V37=0,3,IF(U37&lt;0.01,3,IF(U37&gt;0.05,0,U37/(0.05-0.01)*3)))</f>
        <v>3</v>
      </c>
      <c r="U37" s="6">
        <f>IF(AA37=0,0,(V37-W37-X37-Y37-Z37)/AA37)</f>
        <v>-0.22271939162441837</v>
      </c>
      <c r="V37" s="10"/>
      <c r="W37" s="10"/>
      <c r="X37" s="10">
        <v>7215607.1699999999</v>
      </c>
      <c r="Y37" s="50">
        <v>7215607.1699999999</v>
      </c>
      <c r="Z37" s="10"/>
      <c r="AA37" s="10">
        <v>64795500</v>
      </c>
      <c r="AB37" s="12">
        <f>IF(AE37=0,3,IF(AD37/AE37&lt;$AE$7/100,3,IF(AD37/AE37&gt;$AD$7/100,0,3)))</f>
        <v>3</v>
      </c>
      <c r="AC37" s="29">
        <f>IF(AE37=0,0,AD37/AE37)</f>
        <v>0</v>
      </c>
      <c r="AD37" s="10">
        <v>0</v>
      </c>
      <c r="AE37" s="10">
        <v>128920</v>
      </c>
      <c r="AF37" s="12">
        <f>IF(AG37&gt;3,IF(AG37&lt;8,1,0),0)</f>
        <v>0</v>
      </c>
      <c r="AG37" s="19">
        <f>AH37+4-AI37</f>
        <v>-10</v>
      </c>
      <c r="AH37" s="18">
        <v>4</v>
      </c>
      <c r="AI37" s="18">
        <v>18</v>
      </c>
      <c r="AJ37" s="12">
        <f>IF(AK37&lt;0.3,0,IF(AK37&gt;0.7,2,2*AK37/0.7))</f>
        <v>0</v>
      </c>
      <c r="AK37" s="6">
        <f>AL37/(AL37+AM37)</f>
        <v>4.2108822105594787E-3</v>
      </c>
      <c r="AL37" s="8">
        <f>F37</f>
        <v>274000</v>
      </c>
      <c r="AM37" s="12">
        <v>64795500</v>
      </c>
      <c r="AN37" s="12">
        <f>IF(AO37/1&lt;$AQ$7/100,0,IF(AO37/1&gt;$AP$7/100,$AN$7,($AP$7-$AQ$7)*AO37))</f>
        <v>2</v>
      </c>
      <c r="AO37" s="6">
        <f>IF(AQ37=0,0,AP37/AQ37-1)</f>
        <v>0.75641025641025639</v>
      </c>
      <c r="AP37" s="8">
        <f>AL37</f>
        <v>274000</v>
      </c>
      <c r="AQ37" s="12">
        <v>156000</v>
      </c>
      <c r="AR37" s="12">
        <v>2</v>
      </c>
      <c r="AS37" s="12">
        <f>AP37</f>
        <v>274000</v>
      </c>
      <c r="AT37" s="12">
        <v>0</v>
      </c>
      <c r="AU37" s="12">
        <f>IF(AV37&lt;$AW$7/100,1,0)</f>
        <v>1</v>
      </c>
      <c r="AV37" s="6">
        <f>IF(AX37=0,0,AW37/AX37)</f>
        <v>0</v>
      </c>
      <c r="AW37" s="10"/>
      <c r="AX37" s="10">
        <v>100000</v>
      </c>
      <c r="AY37" s="12">
        <f>IF(AZ37=0,1,IF(AZ37/BA37&lt;0.01,1,0))</f>
        <v>1</v>
      </c>
      <c r="AZ37" s="10"/>
      <c r="BA37" s="10">
        <v>230296300</v>
      </c>
      <c r="BB37" s="12">
        <f>IF(BC37&lt;0.001,$BB$7,0)</f>
        <v>4</v>
      </c>
      <c r="BC37" s="6">
        <f>BD37/(BE37+BF37+BG37)</f>
        <v>0</v>
      </c>
      <c r="BD37" s="10"/>
      <c r="BE37" s="50">
        <v>3499.57</v>
      </c>
      <c r="BF37" s="10"/>
      <c r="BG37" s="50">
        <v>1102.4000000000001</v>
      </c>
      <c r="BH37" s="12">
        <f>IF(BI37&lt;0.95,0,IF(BI37&lt;1.05,2,0))</f>
        <v>0</v>
      </c>
      <c r="BI37" s="6">
        <f>(BJ37/BK37/BL37)/BM37</f>
        <v>1.0666385528531672</v>
      </c>
      <c r="BJ37" s="10">
        <v>28402200</v>
      </c>
      <c r="BK37" s="10">
        <v>38</v>
      </c>
      <c r="BL37" s="10">
        <v>12</v>
      </c>
      <c r="BM37" s="10">
        <v>58394.22</v>
      </c>
      <c r="BN37" s="12">
        <f>IF(BO37&lt;0.7,0,IF(BO37&lt;0.8,2,0))</f>
        <v>0</v>
      </c>
      <c r="BO37" s="6">
        <f>BP37/BQ37</f>
        <v>0.8151932940841472</v>
      </c>
      <c r="BP37" s="11">
        <v>52962700.719999999</v>
      </c>
      <c r="BQ37" s="8">
        <v>64969500</v>
      </c>
      <c r="BR37" s="25">
        <f>IF((BT37+BU37)/BV37&lt;0.6,0,2)</f>
        <v>2</v>
      </c>
      <c r="BS37" s="30">
        <f>(BT37+BU37)/BV37</f>
        <v>1</v>
      </c>
      <c r="BT37" s="10">
        <v>0</v>
      </c>
      <c r="BU37" s="11">
        <v>2</v>
      </c>
      <c r="BV37" s="11">
        <v>2</v>
      </c>
      <c r="BW37" s="12">
        <f>IF(BY37/BZ37&lt;$BY$7/100,0,IF(BY37/BZ37&gt;$BZ$7/100,3,$BW$7*(BY37/BZ37-$BW$7/100)/(($BY$7-$BZ$7)/100)))</f>
        <v>3</v>
      </c>
      <c r="BX37" s="6">
        <f>BY37/BZ37</f>
        <v>1</v>
      </c>
      <c r="BY37" s="10">
        <v>4</v>
      </c>
      <c r="BZ37" s="10">
        <v>4</v>
      </c>
      <c r="CA37" s="25">
        <f>IF(CB37&gt;0,0,5)</f>
        <v>5</v>
      </c>
      <c r="CB37" s="10">
        <v>0</v>
      </c>
      <c r="CC37" s="12">
        <f>IF(CD37/CE37&lt;$CD$7/100,0,IF(CD37/CE37&gt;$CE$7/100,$CC$7,$CC$7*(CD37/CE37-$CC$7/100)/(($CD$7-$CE$7)/100)))</f>
        <v>2</v>
      </c>
      <c r="CD37" s="11">
        <v>27</v>
      </c>
      <c r="CE37" s="11">
        <v>27</v>
      </c>
      <c r="CF37" s="25">
        <f>IF(CG37&gt;0,0,3)</f>
        <v>3</v>
      </c>
      <c r="CG37" s="10"/>
      <c r="CH37" s="25">
        <f>IF(CI37&gt;0,0,3)</f>
        <v>3</v>
      </c>
      <c r="CI37" s="10"/>
      <c r="CJ37" s="12">
        <f>IF(CL37/CK37&lt;0.95,0,5*(CK37/CL37))</f>
        <v>4.166666666666667</v>
      </c>
      <c r="CK37" s="10">
        <v>5</v>
      </c>
      <c r="CL37" s="12">
        <v>6</v>
      </c>
      <c r="CM37" s="31">
        <f>IF(CN37&gt;0,0,4)</f>
        <v>4</v>
      </c>
      <c r="CN37" s="10"/>
      <c r="CO37" s="10"/>
      <c r="CP37" s="12">
        <f>IF(CR37/CS37&gt;1,0,IF(CR37/CS37&lt;$CS$7/100,0,IF(CR37/CS37&gt;$CR$7/100,$CP$7,$CP$7*(CR37/CS37-$CS$7/100)/(($CR$7-$CS$7)/100))))</f>
        <v>4</v>
      </c>
      <c r="CQ37" s="6">
        <f>CR37/CS37</f>
        <v>1</v>
      </c>
      <c r="CR37" s="11">
        <v>68054.92</v>
      </c>
      <c r="CS37" s="11">
        <v>68054.92</v>
      </c>
      <c r="CT37" s="12">
        <f>IF(CU37&gt;0.01,0,3)</f>
        <v>3</v>
      </c>
      <c r="CU37" s="6">
        <f>IF(CW37=0,0,CV37/CW37)</f>
        <v>0</v>
      </c>
      <c r="CV37" s="10">
        <v>0</v>
      </c>
      <c r="CW37" s="11">
        <v>56521.68</v>
      </c>
      <c r="CX37" s="12">
        <f>IF(CY37&lt;0.9,0,5*CY37)</f>
        <v>5</v>
      </c>
      <c r="CY37" s="32">
        <f>CZ37/DA37</f>
        <v>1</v>
      </c>
      <c r="CZ37" s="5">
        <v>34</v>
      </c>
      <c r="DA37" s="5">
        <v>34</v>
      </c>
      <c r="DB37" s="12">
        <f>IF(DD37/DE37&lt;$DE$7/100,0,IF(DD37/DE37&gt;$DD$7/100,$DB$7,$DB$7*(DD37/DE37-$DE$7/100)/(($DD$7-$DE$7)/100)))</f>
        <v>4</v>
      </c>
      <c r="DC37" s="6">
        <f>DD37/DE37</f>
        <v>1</v>
      </c>
      <c r="DD37" s="5">
        <v>64</v>
      </c>
      <c r="DE37" s="5">
        <v>64</v>
      </c>
      <c r="DF37" s="33">
        <f>D37+H37+L37+P37+T37+AB37+AF37+AJ37+AN37+AR37+AU37+AY37+BB37+BH37+BN37+BR37+BW37+CA37+CC37+CF37+CH37+CJ37+CM37+CP37+CT37+CX37+DB37</f>
        <v>61.166666666666664</v>
      </c>
      <c r="DG37" s="45">
        <f>IF(DF37&gt;70,IF(DF37&gt;85,1,2),3)</f>
        <v>3</v>
      </c>
      <c r="DH37" s="34">
        <f>RANK(DF37,$DF$9:$DF$67)</f>
        <v>29</v>
      </c>
      <c r="DI37" s="70"/>
      <c r="DJ37" s="70"/>
    </row>
    <row r="38" spans="1:114" s="46" customFormat="1" ht="60" x14ac:dyDescent="0.25">
      <c r="A38" s="28">
        <v>48</v>
      </c>
      <c r="B38" s="14" t="s">
        <v>137</v>
      </c>
      <c r="C38" s="14" t="s">
        <v>182</v>
      </c>
      <c r="D38" s="12">
        <f>IF(E38&gt;1,0,IF(F38/G38&lt;$G$7/100,0,IF(F38/G38&gt;$F$7/100,3,$D$7*(F38/G38-$G$7/100)/(($F$7-$G$7)/100))))</f>
        <v>0</v>
      </c>
      <c r="E38" s="29">
        <f>IF(G38=0,0,F38/G38)</f>
        <v>0.8</v>
      </c>
      <c r="F38" s="10">
        <v>4000</v>
      </c>
      <c r="G38" s="10">
        <v>5000</v>
      </c>
      <c r="H38" s="12">
        <f>IF(J38/K38&lt;$K$7/100,0,IF(J38/K38&gt;$J$7/100,3,$H$7*(J38/K38-$K$7/100)/(($J$7-$K$7)/100)))</f>
        <v>0</v>
      </c>
      <c r="I38" s="6">
        <f>IF(K38=0,0,J38/K38)</f>
        <v>0.8</v>
      </c>
      <c r="J38" s="10">
        <v>4000</v>
      </c>
      <c r="K38" s="10">
        <v>5000</v>
      </c>
      <c r="L38" s="12">
        <f>IF(N38/O38&lt;$O$7/100,0,IF(N38/O38&gt;$N$7/100,3,$L$7*(N38/O38-$O$7/100)/(($N$7-$O$7)/100)))</f>
        <v>0.75000000000000067</v>
      </c>
      <c r="M38" s="6">
        <f>IF(O38=0,0,N38/O38)</f>
        <v>0.8</v>
      </c>
      <c r="N38" s="8">
        <f>F38</f>
        <v>4000</v>
      </c>
      <c r="O38" s="10">
        <v>5000</v>
      </c>
      <c r="P38" s="12">
        <f>IF(R38/S38&lt;$S$7/100,0,IF(R38/S38&gt;$R$7/100,3,$P$7*(R38/S38-$S$7/100)/(($R$7-$S$7)/100)))</f>
        <v>0.75000000000000067</v>
      </c>
      <c r="Q38" s="6">
        <f>IF(S38=0,0,R38/S38)</f>
        <v>0.8</v>
      </c>
      <c r="R38" s="12">
        <f>J38</f>
        <v>4000</v>
      </c>
      <c r="S38" s="8">
        <f>K38</f>
        <v>5000</v>
      </c>
      <c r="T38" s="10">
        <f>IF(V38=0,3,IF(U38&lt;0.01,3,IF(U38&gt;0.05,0,U38/(0.05-0.01)*3)))</f>
        <v>3</v>
      </c>
      <c r="U38" s="6">
        <f>IF(AA38=0,0,(V38-W38-X38-Y38-Z38)/AA38)</f>
        <v>-6.0075282188314628E-2</v>
      </c>
      <c r="V38" s="10">
        <v>167827.14</v>
      </c>
      <c r="W38" s="10">
        <v>37401.9</v>
      </c>
      <c r="X38" s="10">
        <v>3284653</v>
      </c>
      <c r="Y38" s="10">
        <v>3284653</v>
      </c>
      <c r="Z38" s="10"/>
      <c r="AA38" s="10">
        <v>107180200</v>
      </c>
      <c r="AB38" s="12">
        <f>IF(AE38=0,3,IF(AD38/AE38&lt;$AE$7/100,3,IF(AD38/AE38&gt;$AD$7/100,0,3)))</f>
        <v>3</v>
      </c>
      <c r="AC38" s="29">
        <f>IF(AE38=0,0,AD38/AE38)</f>
        <v>0</v>
      </c>
      <c r="AD38" s="10">
        <v>0</v>
      </c>
      <c r="AE38" s="10">
        <v>27000</v>
      </c>
      <c r="AF38" s="12">
        <f>IF(AG38&gt;3,IF(AG38&lt;8,1,0),0)</f>
        <v>0</v>
      </c>
      <c r="AG38" s="19">
        <f>AH38+4-AI38</f>
        <v>-3</v>
      </c>
      <c r="AH38" s="18">
        <v>7</v>
      </c>
      <c r="AI38" s="18">
        <v>14</v>
      </c>
      <c r="AJ38" s="12">
        <f>IF(AK38&lt;0.3,0,IF(AK38&gt;0.7,2,2*AK38/0.7))</f>
        <v>0</v>
      </c>
      <c r="AK38" s="6">
        <f>AL38/(AL38+AM38)</f>
        <v>3.7318933200975517E-5</v>
      </c>
      <c r="AL38" s="8">
        <f>F38</f>
        <v>4000</v>
      </c>
      <c r="AM38" s="12">
        <v>107180200</v>
      </c>
      <c r="AN38" s="12">
        <f>IF(AO38/1&lt;$AQ$7/100,0,IF(AO38/1&gt;$AP$7/100,$AN$7,($AP$7-$AQ$7)*AO38))</f>
        <v>0</v>
      </c>
      <c r="AO38" s="6">
        <f>IF(AQ38=0,0,AP38/AQ38-1)</f>
        <v>-0.98060059020764356</v>
      </c>
      <c r="AP38" s="8">
        <f>AL38</f>
        <v>4000</v>
      </c>
      <c r="AQ38" s="12">
        <v>206191.84</v>
      </c>
      <c r="AR38" s="12">
        <v>2</v>
      </c>
      <c r="AS38" s="12">
        <f>AP38</f>
        <v>4000</v>
      </c>
      <c r="AT38" s="12">
        <v>0</v>
      </c>
      <c r="AU38" s="12">
        <f>IF(AV38&lt;$AW$7/100,1,0)</f>
        <v>1</v>
      </c>
      <c r="AV38" s="6">
        <f>IF(AX38=0,0,AW38/AX38)</f>
        <v>0</v>
      </c>
      <c r="AW38" s="10"/>
      <c r="AX38" s="10">
        <v>250211.59</v>
      </c>
      <c r="AY38" s="12">
        <f>IF(AZ38=0,1,IF(AZ38/BA38&lt;0.01,1,0))</f>
        <v>1</v>
      </c>
      <c r="AZ38" s="10"/>
      <c r="BA38" s="10">
        <v>331446171.67000002</v>
      </c>
      <c r="BB38" s="12">
        <f>IF(BC38&lt;0.001,$BB$7,0)</f>
        <v>4</v>
      </c>
      <c r="BC38" s="6">
        <f>BD38/(BE38+BF38+BG38)</f>
        <v>0</v>
      </c>
      <c r="BD38" s="10"/>
      <c r="BE38" s="10">
        <v>4692.21</v>
      </c>
      <c r="BF38" s="10"/>
      <c r="BG38" s="10">
        <v>6202.7</v>
      </c>
      <c r="BH38" s="12">
        <f>IF(BI38&lt;0.95,0,IF(BI38&lt;1.05,2,0))</f>
        <v>2</v>
      </c>
      <c r="BI38" s="6">
        <f>(BJ38/BK38/BL38)/BM38</f>
        <v>0.986680561519795</v>
      </c>
      <c r="BJ38" s="10">
        <v>46116200</v>
      </c>
      <c r="BK38" s="10">
        <v>66.7</v>
      </c>
      <c r="BL38" s="10">
        <v>12</v>
      </c>
      <c r="BM38" s="10">
        <v>58394.22</v>
      </c>
      <c r="BN38" s="12">
        <f>IF(BO38&lt;0.7,0,IF(BO38&lt;0.8,2,0))</f>
        <v>0</v>
      </c>
      <c r="BO38" s="6">
        <f>BP38/BQ38</f>
        <v>0.82351187596484055</v>
      </c>
      <c r="BP38" s="10">
        <v>88253645.030000001</v>
      </c>
      <c r="BQ38" s="8">
        <v>107167422.36</v>
      </c>
      <c r="BR38" s="25">
        <f>IF((BT38+BU38)/BV38&lt;0.6,0,2)</f>
        <v>2</v>
      </c>
      <c r="BS38" s="30">
        <f>(BT38+BU38)/BV38</f>
        <v>2</v>
      </c>
      <c r="BT38" s="10">
        <v>2</v>
      </c>
      <c r="BU38" s="10">
        <v>2</v>
      </c>
      <c r="BV38" s="10">
        <v>2</v>
      </c>
      <c r="BW38" s="12">
        <f>IF(BY38/BZ38&lt;$BY$7/100,0,IF(BY38/BZ38&gt;$BZ$7/100,3,$BW$7*(BY38/BZ38-$BW$7/100)/(($BY$7-$BZ$7)/100)))</f>
        <v>3</v>
      </c>
      <c r="BX38" s="6">
        <f>BY38/BZ38</f>
        <v>1</v>
      </c>
      <c r="BY38" s="10">
        <v>12</v>
      </c>
      <c r="BZ38" s="10">
        <v>12</v>
      </c>
      <c r="CA38" s="25">
        <f>IF(CB38&gt;0,0,5)</f>
        <v>5</v>
      </c>
      <c r="CB38" s="10">
        <v>0</v>
      </c>
      <c r="CC38" s="12">
        <f>IF(CD38/CE38&lt;$CD$7/100,0,IF(CD38/CE38&gt;$CE$7/100,$CC$7,$CC$7*(CD38/CE38-$CC$7/100)/(($CD$7-$CE$7)/100)))</f>
        <v>2</v>
      </c>
      <c r="CD38" s="10">
        <v>31</v>
      </c>
      <c r="CE38" s="10">
        <v>31</v>
      </c>
      <c r="CF38" s="25">
        <f>IF(CG38&gt;0,0,3)</f>
        <v>3</v>
      </c>
      <c r="CG38" s="10"/>
      <c r="CH38" s="25">
        <f>IF(CI38&gt;0,0,3)</f>
        <v>3</v>
      </c>
      <c r="CI38" s="10"/>
      <c r="CJ38" s="12">
        <f>IF(CL38/CK38&lt;0.95,0,5*(CK38/CL38))</f>
        <v>5</v>
      </c>
      <c r="CK38" s="10">
        <v>6</v>
      </c>
      <c r="CL38" s="12">
        <v>6</v>
      </c>
      <c r="CM38" s="31">
        <f>IF(CN38&gt;0,0,4)</f>
        <v>4</v>
      </c>
      <c r="CN38" s="10">
        <v>0</v>
      </c>
      <c r="CO38" s="10">
        <v>20.39</v>
      </c>
      <c r="CP38" s="12">
        <f>IF(CR38/CS38&gt;1,0,IF(CR38/CS38&lt;$CS$7/100,0,IF(CR38/CS38&gt;$CR$7/100,$CP$7,$CP$7*(CR38/CS38-$CS$7/100)/(($CR$7-$CS$7)/100))))</f>
        <v>4</v>
      </c>
      <c r="CQ38" s="6">
        <f>CR38/CS38</f>
        <v>0.99847522155531399</v>
      </c>
      <c r="CR38" s="10">
        <v>109900.62</v>
      </c>
      <c r="CS38" s="10">
        <v>110068.45</v>
      </c>
      <c r="CT38" s="12">
        <f>IF(CU38&gt;0.01,0,3)</f>
        <v>3</v>
      </c>
      <c r="CU38" s="6">
        <f>IF(CW38=0,0,CV38/CW38)</f>
        <v>0</v>
      </c>
      <c r="CV38" s="10">
        <v>0</v>
      </c>
      <c r="CW38" s="10">
        <v>95539.03</v>
      </c>
      <c r="CX38" s="12">
        <f>IF(CY38&lt;0.9,0,5*CY38)</f>
        <v>5</v>
      </c>
      <c r="CY38" s="32">
        <f>CZ38/DA38</f>
        <v>1</v>
      </c>
      <c r="CZ38" s="5">
        <v>27</v>
      </c>
      <c r="DA38" s="5">
        <v>27</v>
      </c>
      <c r="DB38" s="12">
        <f>IF(DD38/DE38&lt;$DE$7/100,0,IF(DD38/DE38&gt;$DD$7/100,$DB$7,$DB$7*(DD38/DE38-$DE$7/100)/(($DD$7-$DE$7)/100)))</f>
        <v>4</v>
      </c>
      <c r="DC38" s="6">
        <f>DD38/DE38</f>
        <v>1</v>
      </c>
      <c r="DD38" s="5">
        <v>119</v>
      </c>
      <c r="DE38" s="5">
        <v>119</v>
      </c>
      <c r="DF38" s="33">
        <f>D38+H38+L38+P38+T38+AB38+AF38+AJ38+AN38+AR38+AU38+AY38+BB38+BH38+BN38+BR38+BW38+CA38+CC38+CF38+CH38+CJ38+CM38+CP38+CT38+CX38+DB38</f>
        <v>60.5</v>
      </c>
      <c r="DG38" s="45">
        <f>IF(DF38&gt;70,IF(DF38&gt;85,1,2),3)</f>
        <v>3</v>
      </c>
      <c r="DH38" s="34">
        <f>RANK(DF38,$DF$9:$DF$67)</f>
        <v>30</v>
      </c>
      <c r="DI38" s="70"/>
      <c r="DJ38" s="70"/>
    </row>
    <row r="39" spans="1:114" s="46" customFormat="1" ht="60" x14ac:dyDescent="0.25">
      <c r="A39" s="28">
        <v>43</v>
      </c>
      <c r="B39" s="14" t="s">
        <v>137</v>
      </c>
      <c r="C39" s="14" t="s">
        <v>177</v>
      </c>
      <c r="D39" s="12"/>
      <c r="E39" s="29">
        <f>IF(G39=0,0,F39/G39)</f>
        <v>0</v>
      </c>
      <c r="F39" s="10"/>
      <c r="G39" s="10"/>
      <c r="H39" s="12"/>
      <c r="I39" s="6">
        <f>IF(K39=0,0,J39/K39)</f>
        <v>0</v>
      </c>
      <c r="J39" s="10"/>
      <c r="K39" s="10"/>
      <c r="L39" s="12"/>
      <c r="M39" s="6">
        <f>IF(O39=0,0,N39/O39)</f>
        <v>0</v>
      </c>
      <c r="N39" s="8">
        <f>F39</f>
        <v>0</v>
      </c>
      <c r="O39" s="10">
        <v>0</v>
      </c>
      <c r="P39" s="12"/>
      <c r="Q39" s="6">
        <f>IF(S39=0,0,R39/S39)</f>
        <v>0</v>
      </c>
      <c r="R39" s="12">
        <f>J39</f>
        <v>0</v>
      </c>
      <c r="S39" s="8">
        <f>K39</f>
        <v>0</v>
      </c>
      <c r="T39" s="10">
        <f>IF(V39=0,3,IF(U39&lt;0.01,3,IF(U39&gt;0.05,0,U39/(0.05-0.01)*3)))</f>
        <v>3</v>
      </c>
      <c r="U39" s="6">
        <f>IF(AA39=0,0,(V39-W39-X39-Y39-Z39)/AA39)</f>
        <v>-0.19038362547800725</v>
      </c>
      <c r="V39" s="10">
        <v>126424.02</v>
      </c>
      <c r="W39" s="10"/>
      <c r="X39" s="10">
        <v>5960335.29</v>
      </c>
      <c r="Y39" s="10">
        <v>5960335.29</v>
      </c>
      <c r="Z39" s="10"/>
      <c r="AA39" s="10">
        <v>61949900</v>
      </c>
      <c r="AB39" s="12">
        <f>IF(AE39=0,3,IF(AD39/AE39&lt;$AE$7/100,3,IF(AD39/AE39&gt;$AD$7/100,0,3)))</f>
        <v>0</v>
      </c>
      <c r="AC39" s="29">
        <f>IF(AE39=0,0,AD39/AE39)</f>
        <v>1.8543888298280416E-2</v>
      </c>
      <c r="AD39" s="10">
        <v>1692</v>
      </c>
      <c r="AE39" s="10">
        <v>91243</v>
      </c>
      <c r="AF39" s="12">
        <f>IF(AG39&gt;3,IF(AG39&lt;8,1,0),0)</f>
        <v>0</v>
      </c>
      <c r="AG39" s="19">
        <f>AH39+4-AI39</f>
        <v>-6</v>
      </c>
      <c r="AH39" s="18">
        <v>8</v>
      </c>
      <c r="AI39" s="18">
        <v>18</v>
      </c>
      <c r="AJ39" s="12">
        <f>IF(AK39&lt;0.3,0,IF(AK39&gt;0.7,2,2*AK39/0.7))</f>
        <v>0</v>
      </c>
      <c r="AK39" s="6">
        <f>AL39/(AL39+AM39)</f>
        <v>0</v>
      </c>
      <c r="AL39" s="8"/>
      <c r="AM39" s="12">
        <v>61949900</v>
      </c>
      <c r="AN39" s="12">
        <v>2</v>
      </c>
      <c r="AO39" s="6">
        <f>IF(AQ39=0,0,AP39/AQ39-1)</f>
        <v>-1</v>
      </c>
      <c r="AP39" s="8">
        <f>AL39</f>
        <v>0</v>
      </c>
      <c r="AQ39" s="12">
        <v>200000</v>
      </c>
      <c r="AR39" s="12">
        <v>2</v>
      </c>
      <c r="AS39" s="12">
        <f>AP39</f>
        <v>0</v>
      </c>
      <c r="AT39" s="12">
        <v>0</v>
      </c>
      <c r="AU39" s="12">
        <f>IF(AV39&lt;$AW$7/100,1,0)</f>
        <v>1</v>
      </c>
      <c r="AV39" s="6">
        <f>IF(AX39=0,0,AW39/AX39)</f>
        <v>0</v>
      </c>
      <c r="AW39" s="10"/>
      <c r="AX39" s="10">
        <v>153623.39000000001</v>
      </c>
      <c r="AY39" s="12">
        <f>IF(AZ39=0,1,IF(AZ39/BA39&lt;0.01,1,0))</f>
        <v>1</v>
      </c>
      <c r="AZ39" s="10"/>
      <c r="BA39" s="10">
        <v>225222113</v>
      </c>
      <c r="BB39" s="12">
        <f>IF(BC39&lt;0.001,$BB$7,0)</f>
        <v>4</v>
      </c>
      <c r="BC39" s="6">
        <f>BD39/(BE39+BF39+BG39)</f>
        <v>0</v>
      </c>
      <c r="BD39" s="10"/>
      <c r="BE39" s="10">
        <v>11554.98</v>
      </c>
      <c r="BF39" s="10"/>
      <c r="BG39" s="10">
        <v>4760.96</v>
      </c>
      <c r="BH39" s="12">
        <f>IF(BI39&lt;0.95,0,IF(BI39&lt;1.05,2,0))</f>
        <v>2</v>
      </c>
      <c r="BI39" s="6">
        <f>(BJ39/BK39/BL39)/BM39</f>
        <v>0.95981068136295999</v>
      </c>
      <c r="BJ39" s="10">
        <v>22194768.850000001</v>
      </c>
      <c r="BK39" s="10">
        <v>33</v>
      </c>
      <c r="BL39" s="10">
        <v>12</v>
      </c>
      <c r="BM39" s="10">
        <v>58394.22</v>
      </c>
      <c r="BN39" s="12">
        <f>IF(BO39&lt;0.7,0,IF(BO39&lt;0.8,2,0))</f>
        <v>2</v>
      </c>
      <c r="BO39" s="6">
        <f>BP39/BQ39</f>
        <v>0.76682394476390292</v>
      </c>
      <c r="BP39" s="10">
        <v>47407721.729999997</v>
      </c>
      <c r="BQ39" s="8">
        <v>61823475.979999997</v>
      </c>
      <c r="BR39" s="25">
        <f>IF((BT39+BU39)/BV39&lt;0.6,0,2)</f>
        <v>2</v>
      </c>
      <c r="BS39" s="30">
        <f>(BT39+BU39)/BV39</f>
        <v>2</v>
      </c>
      <c r="BT39" s="10">
        <v>2</v>
      </c>
      <c r="BU39" s="10">
        <v>2</v>
      </c>
      <c r="BV39" s="10">
        <v>2</v>
      </c>
      <c r="BW39" s="12">
        <f>IF(BY39/BZ39&lt;$BY$7/100,0,IF(BY39/BZ39&gt;$BZ$7/100,3,$BW$7*(BY39/BZ39-$BW$7/100)/(($BY$7-$BZ$7)/100)))</f>
        <v>3</v>
      </c>
      <c r="BX39" s="6">
        <f>BY39/BZ39</f>
        <v>1</v>
      </c>
      <c r="BY39" s="10">
        <v>1</v>
      </c>
      <c r="BZ39" s="10">
        <v>1</v>
      </c>
      <c r="CA39" s="25">
        <f>IF(CB39&gt;0,0,5)</f>
        <v>5</v>
      </c>
      <c r="CB39" s="10">
        <v>0</v>
      </c>
      <c r="CC39" s="12">
        <f>IF(CD39/CE39&lt;$CD$7/100,0,IF(CD39/CE39&gt;$CE$7/100,$CC$7,$CC$7*(CD39/CE39-$CC$7/100)/(($CD$7-$CE$7)/100)))</f>
        <v>2</v>
      </c>
      <c r="CD39" s="10">
        <v>27</v>
      </c>
      <c r="CE39" s="10">
        <v>27</v>
      </c>
      <c r="CF39" s="25">
        <f>IF(CG39&gt;0,0,3)</f>
        <v>3</v>
      </c>
      <c r="CG39" s="10"/>
      <c r="CH39" s="25">
        <f>IF(CI39&gt;0,0,3)</f>
        <v>3</v>
      </c>
      <c r="CI39" s="10"/>
      <c r="CJ39" s="12">
        <f>IF(CL39/CK39&lt;0.95,0,5*(CK39/CL39))</f>
        <v>5</v>
      </c>
      <c r="CK39" s="10">
        <v>6</v>
      </c>
      <c r="CL39" s="12">
        <v>6</v>
      </c>
      <c r="CM39" s="31">
        <f>IF(CN39&gt;0,0,4)</f>
        <v>4</v>
      </c>
      <c r="CN39" s="10">
        <v>0</v>
      </c>
      <c r="CO39" s="10"/>
      <c r="CP39" s="12">
        <f>IF(CR39/CS39&gt;1,0,IF(CR39/CS39&lt;$CS$7/100,0,IF(CR39/CS39&gt;$CR$7/100,$CP$7,$CP$7*(CR39/CS39-$CS$7/100)/(($CR$7-$CS$7)/100))))</f>
        <v>4</v>
      </c>
      <c r="CQ39" s="6">
        <f>CR39/CS39</f>
        <v>0.99849940132724002</v>
      </c>
      <c r="CR39" s="10">
        <v>84126.61</v>
      </c>
      <c r="CS39" s="10">
        <v>84253.04</v>
      </c>
      <c r="CT39" s="12">
        <f>IF(CU39&gt;0.01,0,3)</f>
        <v>3</v>
      </c>
      <c r="CU39" s="6">
        <f>IF(CW39=0,0,CV39/CW39)</f>
        <v>0</v>
      </c>
      <c r="CV39" s="10"/>
      <c r="CW39" s="10">
        <v>714201.13</v>
      </c>
      <c r="CX39" s="12">
        <f>IF(CY39&lt;0.9,0,5*CY39)</f>
        <v>5</v>
      </c>
      <c r="CY39" s="32">
        <f>CZ39/DA39</f>
        <v>1</v>
      </c>
      <c r="CZ39" s="5">
        <v>33</v>
      </c>
      <c r="DA39" s="5">
        <v>33</v>
      </c>
      <c r="DB39" s="12">
        <f>IF(DD39/DE39&lt;$DE$7/100,0,IF(DD39/DE39&gt;$DD$7/100,$DB$7,$DB$7*(DD39/DE39-$DE$7/100)/(($DD$7-$DE$7)/100)))</f>
        <v>4</v>
      </c>
      <c r="DC39" s="6">
        <f>DD39/DE39</f>
        <v>1</v>
      </c>
      <c r="DD39" s="5">
        <v>71</v>
      </c>
      <c r="DE39" s="5">
        <v>71</v>
      </c>
      <c r="DF39" s="33">
        <f>D39+H39+L39+P39+T39+AB39+AF39+AJ39+AN39+AR39+AU39+AY39+BB39+BH39+BN39+BR39+BW39+CA39+CC39+CF39+CH39+CJ39+CM39+CP39+CT39+CX39+DB39</f>
        <v>60</v>
      </c>
      <c r="DG39" s="45">
        <f>IF(DF39&gt;70,IF(DF39&gt;85,1,2),3)</f>
        <v>3</v>
      </c>
      <c r="DH39" s="34">
        <f>RANK(DF39,$DF$9:$DF$67)</f>
        <v>31</v>
      </c>
      <c r="DI39" s="70"/>
      <c r="DJ39" s="70"/>
    </row>
    <row r="40" spans="1:114" s="46" customFormat="1" ht="60" x14ac:dyDescent="0.25">
      <c r="A40" s="28">
        <v>46</v>
      </c>
      <c r="B40" s="14" t="s">
        <v>137</v>
      </c>
      <c r="C40" s="14" t="s">
        <v>180</v>
      </c>
      <c r="D40" s="12"/>
      <c r="E40" s="29">
        <f>IF(G40=0,0,F40/G40)</f>
        <v>0</v>
      </c>
      <c r="F40" s="10" t="s">
        <v>208</v>
      </c>
      <c r="G40" s="10">
        <v>0</v>
      </c>
      <c r="H40" s="12"/>
      <c r="I40" s="6">
        <f>IF(K40=0,0,J40/K40)</f>
        <v>0</v>
      </c>
      <c r="J40" s="10" t="s">
        <v>210</v>
      </c>
      <c r="K40" s="10">
        <v>0</v>
      </c>
      <c r="L40" s="12"/>
      <c r="M40" s="6">
        <f>IF(O40=0,0,N40/O40)</f>
        <v>0</v>
      </c>
      <c r="N40" s="8" t="str">
        <f>F40</f>
        <v xml:space="preserve">                                       -    </v>
      </c>
      <c r="O40" s="10">
        <v>0</v>
      </c>
      <c r="P40" s="12"/>
      <c r="Q40" s="6">
        <f>IF(S40=0,0,R40/S40)</f>
        <v>0</v>
      </c>
      <c r="R40" s="12" t="str">
        <f>J40</f>
        <v xml:space="preserve">                                         -    </v>
      </c>
      <c r="S40" s="8">
        <f>K40</f>
        <v>0</v>
      </c>
      <c r="T40" s="10">
        <f>IF(V40=0,3,IF(U40&lt;0.01,3,IF(U40&gt;0.05,0,U40/(0.05-0.01)*3)))</f>
        <v>3</v>
      </c>
      <c r="U40" s="6">
        <f>IF(AA40=0,0,(V40-W40-X40-Y40-Z40)/AA40)</f>
        <v>-0.17616283991834239</v>
      </c>
      <c r="V40" s="10"/>
      <c r="W40" s="10"/>
      <c r="X40" s="10">
        <v>5703994.21</v>
      </c>
      <c r="Y40" s="10">
        <v>5703994.21</v>
      </c>
      <c r="Z40" s="10"/>
      <c r="AA40" s="10">
        <v>64758200</v>
      </c>
      <c r="AB40" s="12">
        <f>IF(AE40=0,3,IF(AD40/AE40&lt;$AE$7/100,3,IF(AD40/AE40&gt;$AD$7/100,0,3)))</f>
        <v>3</v>
      </c>
      <c r="AC40" s="29">
        <f>IF(AE40=0,0,AD40/AE40)</f>
        <v>0</v>
      </c>
      <c r="AD40" s="10">
        <v>0</v>
      </c>
      <c r="AE40" s="10">
        <v>61480</v>
      </c>
      <c r="AF40" s="12">
        <f>IF(AG40&gt;3,IF(AG40&lt;8,1,0),0)</f>
        <v>1</v>
      </c>
      <c r="AG40" s="19">
        <f>AH40+4-AI40</f>
        <v>4</v>
      </c>
      <c r="AH40" s="18">
        <v>11</v>
      </c>
      <c r="AI40" s="18">
        <v>11</v>
      </c>
      <c r="AJ40" s="12">
        <f>IF(AK40&lt;0.3,0,IF(AK40&gt;0.7,2,2*AK40/0.7))</f>
        <v>0</v>
      </c>
      <c r="AK40" s="6">
        <f>AL40/(AL40+AM40)</f>
        <v>0</v>
      </c>
      <c r="AL40" s="8"/>
      <c r="AM40" s="12">
        <v>64758200</v>
      </c>
      <c r="AN40" s="12">
        <f>IF(AO40/1&lt;$AQ$7/100,0,IF(AO40/1&gt;$AP$7/100,$AN$7,($AP$7-$AQ$7)*AO40))</f>
        <v>0</v>
      </c>
      <c r="AO40" s="6">
        <f>IF(AQ40=0,0,AP40/AQ40-1)</f>
        <v>0</v>
      </c>
      <c r="AP40" s="8">
        <f>AL40</f>
        <v>0</v>
      </c>
      <c r="AQ40" s="12"/>
      <c r="AR40" s="12">
        <v>2</v>
      </c>
      <c r="AS40" s="12">
        <f>AP40</f>
        <v>0</v>
      </c>
      <c r="AT40" s="12">
        <v>0</v>
      </c>
      <c r="AU40" s="12">
        <f>IF(AV40&lt;$AW$7/100,1,0)</f>
        <v>1</v>
      </c>
      <c r="AV40" s="6">
        <f>IF(AX40=0,0,AW40/AX40)</f>
        <v>0</v>
      </c>
      <c r="AW40" s="10"/>
      <c r="AX40" s="10"/>
      <c r="AY40" s="12">
        <f>IF(AZ40=0,1,IF(AZ40/BA40&lt;0.01,1,0))</f>
        <v>1</v>
      </c>
      <c r="AZ40" s="10"/>
      <c r="BA40" s="10">
        <v>229845696.72999999</v>
      </c>
      <c r="BB40" s="12">
        <f>IF(BC40&lt;0.001,$BB$7,0)</f>
        <v>4</v>
      </c>
      <c r="BC40" s="6">
        <f>BD40/(BE40+BF40+BG40)</f>
        <v>0</v>
      </c>
      <c r="BD40" s="10"/>
      <c r="BE40" s="10">
        <v>37590.720000000001</v>
      </c>
      <c r="BF40" s="10"/>
      <c r="BG40" s="10">
        <v>8115.13</v>
      </c>
      <c r="BH40" s="12">
        <f>IF(BI40&lt;0.95,0,IF(BI40&lt;1.05,2,0))</f>
        <v>0</v>
      </c>
      <c r="BI40" s="6">
        <f>(BJ40/BK40/BL40)/BM40</f>
        <v>1.1124601083819172</v>
      </c>
      <c r="BJ40" s="10">
        <v>20112000</v>
      </c>
      <c r="BK40" s="10">
        <v>25.8</v>
      </c>
      <c r="BL40" s="10">
        <v>12</v>
      </c>
      <c r="BM40" s="10">
        <v>58394.22</v>
      </c>
      <c r="BN40" s="12">
        <f>IF(BO40&lt;0.7,0,IF(BO40&lt;0.8,2,0))</f>
        <v>2</v>
      </c>
      <c r="BO40" s="6">
        <f>BP40/BQ40</f>
        <v>0.72169084378503412</v>
      </c>
      <c r="BP40" s="10">
        <v>46735400</v>
      </c>
      <c r="BQ40" s="8">
        <v>64758200</v>
      </c>
      <c r="BR40" s="25">
        <f>IF((BT40+BU40)/BV40&lt;0.6,0,2)</f>
        <v>2</v>
      </c>
      <c r="BS40" s="30">
        <f>(BT40+BU40)/BV40</f>
        <v>2</v>
      </c>
      <c r="BT40" s="10">
        <v>3</v>
      </c>
      <c r="BU40" s="10">
        <v>3</v>
      </c>
      <c r="BV40" s="10">
        <v>3</v>
      </c>
      <c r="BW40" s="12">
        <f>IF(BY40/BZ40&lt;$BY$7/100,0,IF(BY40/BZ40&gt;$BZ$7/100,3,$BW$7*(BY40/BZ40-$BW$7/100)/(($BY$7-$BZ$7)/100)))</f>
        <v>3</v>
      </c>
      <c r="BX40" s="6">
        <f>BY40/BZ40</f>
        <v>1</v>
      </c>
      <c r="BY40" s="10">
        <v>4</v>
      </c>
      <c r="BZ40" s="10">
        <v>4</v>
      </c>
      <c r="CA40" s="25">
        <f>IF(CB40&gt;0,0,5)</f>
        <v>5</v>
      </c>
      <c r="CB40" s="10">
        <v>0</v>
      </c>
      <c r="CC40" s="12">
        <f>IF(CD40/CE40&lt;$CD$7/100,0,IF(CD40/CE40&gt;$CE$7/100,$CC$7,$CC$7*(CD40/CE40-$CC$7/100)/(($CD$7-$CE$7)/100)))</f>
        <v>2</v>
      </c>
      <c r="CD40" s="10">
        <v>26</v>
      </c>
      <c r="CE40" s="10">
        <v>26</v>
      </c>
      <c r="CF40" s="25">
        <f>IF(CG40&gt;0,0,3)</f>
        <v>3</v>
      </c>
      <c r="CG40" s="10"/>
      <c r="CH40" s="25">
        <f>IF(CI40&gt;0,0,3)</f>
        <v>3</v>
      </c>
      <c r="CI40" s="10"/>
      <c r="CJ40" s="12">
        <f>IF(CL40/CK40&lt;0.95,0,5*(CK40/CL40))</f>
        <v>5</v>
      </c>
      <c r="CK40" s="10">
        <v>6</v>
      </c>
      <c r="CL40" s="12">
        <v>6</v>
      </c>
      <c r="CM40" s="31">
        <f>IF(CN40&gt;0,0,4)</f>
        <v>4</v>
      </c>
      <c r="CN40" s="10">
        <v>0</v>
      </c>
      <c r="CO40" s="10">
        <v>18.579999999999998</v>
      </c>
      <c r="CP40" s="12">
        <f>IF(CR40/CS40&gt;1,0,IF(CR40/CS40&lt;$CS$7/100,0,IF(CR40/CS40&gt;$CR$7/100,$CP$7,$CP$7*(CR40/CS40-$CS$7/100)/(($CR$7-$CS$7)/100))))</f>
        <v>4</v>
      </c>
      <c r="CQ40" s="6">
        <f>CR40/CS40</f>
        <v>1</v>
      </c>
      <c r="CR40" s="10">
        <v>67495.199999999997</v>
      </c>
      <c r="CS40" s="10">
        <v>67495.199999999997</v>
      </c>
      <c r="CT40" s="12">
        <f>IF(CU40&gt;0.01,0,3)</f>
        <v>3</v>
      </c>
      <c r="CU40" s="6">
        <f>IF(CW40=0,0,CV40/CW40)</f>
        <v>0</v>
      </c>
      <c r="CV40" s="10">
        <v>0</v>
      </c>
      <c r="CW40" s="10">
        <v>52689.5</v>
      </c>
      <c r="CX40" s="12">
        <f>IF(CY40&lt;0.9,0,5*CY40)</f>
        <v>5</v>
      </c>
      <c r="CY40" s="32">
        <f>CZ40/DA40</f>
        <v>1</v>
      </c>
      <c r="CZ40" s="5">
        <v>38</v>
      </c>
      <c r="DA40" s="5">
        <v>38</v>
      </c>
      <c r="DB40" s="12">
        <f>IF(DD40/DE40&lt;$DE$7/100,0,IF(DD40/DE40&gt;$DD$7/100,$DB$7,$DB$7*(DD40/DE40-$DE$7/100)/(($DD$7-$DE$7)/100)))</f>
        <v>4</v>
      </c>
      <c r="DC40" s="6">
        <f>DD40/DE40</f>
        <v>1</v>
      </c>
      <c r="DD40" s="5">
        <v>53</v>
      </c>
      <c r="DE40" s="5">
        <v>53</v>
      </c>
      <c r="DF40" s="33">
        <f>D40+H40+L40+P40+T40+AB40+AF40+AJ40+AN40+AR40+AU40+AY40+BB40+BH40+BN40+BR40+BW40+CA40+CC40+CF40+CH40+CJ40+CM40+CP40+CT40+CX40+DB40</f>
        <v>60</v>
      </c>
      <c r="DG40" s="45">
        <f>IF(DF40&gt;70,IF(DF40&gt;85,1,2),3)</f>
        <v>3</v>
      </c>
      <c r="DH40" s="34">
        <f>RANK(DF40,$DF$9:$DF$67)</f>
        <v>31</v>
      </c>
      <c r="DI40" s="70"/>
      <c r="DJ40" s="70"/>
    </row>
    <row r="41" spans="1:114" s="46" customFormat="1" ht="60" x14ac:dyDescent="0.25">
      <c r="A41" s="28">
        <v>1</v>
      </c>
      <c r="B41" s="14" t="s">
        <v>134</v>
      </c>
      <c r="C41" s="14" t="s">
        <v>135</v>
      </c>
      <c r="D41" s="12">
        <f>IF(E41&gt;1,0,IF(F41/G41&lt;$G$7/100,0,IF(F41/G41&gt;$F$7/100,3,$D$7*(F41/G41-$G$7/100)/(($F$7-$G$7)/100))))</f>
        <v>3</v>
      </c>
      <c r="E41" s="29">
        <f>IF(G41=0,0,F41/G41)</f>
        <v>1</v>
      </c>
      <c r="F41" s="12">
        <v>1047117554.23</v>
      </c>
      <c r="G41" s="7">
        <v>1047117554.23</v>
      </c>
      <c r="H41" s="12">
        <f>IF(J41/K41&lt;$K$7/100,0,IF(J41/K41&gt;$J$7/100,3,$H$7*(J41/K41-$K$7/100)/(($J$7-$K$7)/100)))</f>
        <v>3</v>
      </c>
      <c r="I41" s="6">
        <f>IF(K41=0,0,J41/K41)</f>
        <v>1</v>
      </c>
      <c r="J41" s="12">
        <v>1006280310.55</v>
      </c>
      <c r="K41" s="7">
        <v>1006280310.55</v>
      </c>
      <c r="L41" s="12">
        <f>IF(N41/O41&lt;$O$7/100,0,IF(N41/O41&gt;$N$7/100,3,$L$7*(N41/O41-$O$7/100)/(($N$7-$O$7)/100)))</f>
        <v>2.958851162515395</v>
      </c>
      <c r="M41" s="6">
        <f>IF(O41=0,0,N41/O41)</f>
        <v>0.94725674416769301</v>
      </c>
      <c r="N41" s="8">
        <f>F41</f>
        <v>1047117554.23</v>
      </c>
      <c r="O41" s="8">
        <v>1105421060</v>
      </c>
      <c r="P41" s="12">
        <f>IF(R41/S41&lt;S39/100,0,IF(R41/S41&gt;R39/100,3,P39*(R41/S41-S39/100)/((R39-S39)/100)))</f>
        <v>3</v>
      </c>
      <c r="Q41" s="6">
        <f>IF(S41=0,0,R41/S41)</f>
        <v>1</v>
      </c>
      <c r="R41" s="12">
        <f>J41</f>
        <v>1006280310.55</v>
      </c>
      <c r="S41" s="8">
        <f>K41</f>
        <v>1006280310.55</v>
      </c>
      <c r="T41" s="10">
        <f>IF(V41=0,3,IF(U41&lt;0.01,3,IF(U41&gt;0.05,0,U41/(0.05-0.01)*3)))</f>
        <v>3</v>
      </c>
      <c r="U41" s="6">
        <f>IF(AA41=0,0,(V41-W41-X41-Y41-Z41)/AA41)</f>
        <v>-0.15509492338004241</v>
      </c>
      <c r="V41" s="12"/>
      <c r="W41" s="12"/>
      <c r="X41" s="12">
        <v>100988725.05</v>
      </c>
      <c r="Y41" s="12">
        <v>36797685.219999999</v>
      </c>
      <c r="Z41" s="12"/>
      <c r="AA41" s="7">
        <v>888400518</v>
      </c>
      <c r="AB41" s="12">
        <f>IF(AE41=0,3,IF(AD41/AE41&lt;$AE$7/100,3,IF(AD41/AE41&gt;$AD$7/100,0,3)))</f>
        <v>0</v>
      </c>
      <c r="AC41" s="29">
        <f>IF(AE41=0,0,AD41/AE41)</f>
        <v>5.3406562500000003</v>
      </c>
      <c r="AD41" s="12">
        <v>427252.5</v>
      </c>
      <c r="AE41" s="12">
        <v>80000</v>
      </c>
      <c r="AF41" s="12">
        <f>IF(AG41&gt;3,IF(AG41&lt;8,1,0),0)</f>
        <v>0</v>
      </c>
      <c r="AG41" s="19">
        <f>AH41+4-AI41</f>
        <v>-13</v>
      </c>
      <c r="AH41" s="19">
        <v>4</v>
      </c>
      <c r="AI41" s="19">
        <v>21</v>
      </c>
      <c r="AJ41" s="12">
        <f>IF(AK41&lt;0.3,0,IF(AK41&gt;0.7,2,2*AK41/0.7))</f>
        <v>1.5833385135263829</v>
      </c>
      <c r="AK41" s="6">
        <f>AL41/(AL41+AM41)</f>
        <v>0.554168479734234</v>
      </c>
      <c r="AL41" s="8">
        <f>F41</f>
        <v>1047117554.23</v>
      </c>
      <c r="AM41" s="12">
        <v>842411700</v>
      </c>
      <c r="AN41" s="12">
        <f>IF(AO41/1&lt;$AQ$7/100,0,IF(AO41/1&gt;$AP$7/100,$AN$7,($AP$7-$AQ$7)*AO41))</f>
        <v>0.34056726437189333</v>
      </c>
      <c r="AO41" s="6">
        <f>IF(AQ41=0,0,AP41/AQ41-1)</f>
        <v>4.2570908046486666E-2</v>
      </c>
      <c r="AP41" s="8">
        <f>AL41</f>
        <v>1047117554.23</v>
      </c>
      <c r="AQ41" s="12">
        <v>1004360994.6799999</v>
      </c>
      <c r="AR41" s="12">
        <v>2</v>
      </c>
      <c r="AS41" s="12">
        <f>AP41</f>
        <v>1047117554.23</v>
      </c>
      <c r="AT41" s="12">
        <v>0</v>
      </c>
      <c r="AU41" s="12">
        <f>IF(AV41&lt;$AW$7/100,1,0)</f>
        <v>1</v>
      </c>
      <c r="AV41" s="6">
        <f>IF(AX41=0,0,AW41/AX41)</f>
        <v>0</v>
      </c>
      <c r="AW41" s="12"/>
      <c r="AX41" s="12">
        <v>13491156.98</v>
      </c>
      <c r="AY41" s="12">
        <f>IF(AZ41=0,1,IF(AZ41/BA41&lt;0.01,1,0))</f>
        <v>1</v>
      </c>
      <c r="AZ41" s="12">
        <v>1100982.21</v>
      </c>
      <c r="BA41" s="12">
        <v>1534095042.9200001</v>
      </c>
      <c r="BB41" s="12">
        <f>IF(BC41&lt;0.001,$BB$7,0)</f>
        <v>4</v>
      </c>
      <c r="BC41" s="6">
        <f>BD41/(BE41+BF41+BG41)</f>
        <v>0</v>
      </c>
      <c r="BD41" s="12"/>
      <c r="BE41" s="12">
        <v>1641013.77</v>
      </c>
      <c r="BF41" s="12"/>
      <c r="BG41" s="12">
        <v>39592.01</v>
      </c>
      <c r="BH41" s="12">
        <f>IF(BI41&lt;0.95,0,IF(BI41&lt;1.05,2,0))</f>
        <v>0</v>
      </c>
      <c r="BI41" s="6">
        <f>(BJ41/BK41/BL41)/BM41</f>
        <v>1.1421418725594248</v>
      </c>
      <c r="BJ41" s="7">
        <v>474052700</v>
      </c>
      <c r="BK41" s="7">
        <v>338.6</v>
      </c>
      <c r="BL41" s="7">
        <v>12</v>
      </c>
      <c r="BM41" s="12">
        <v>102150</v>
      </c>
      <c r="BN41" s="12">
        <f>IF(BO41&lt;0.7,0,IF(BO41&lt;0.8,2,0))</f>
        <v>2</v>
      </c>
      <c r="BO41" s="6">
        <f>BP41/BQ41</f>
        <v>0.79335763884852761</v>
      </c>
      <c r="BP41" s="8">
        <v>1503159508.51</v>
      </c>
      <c r="BQ41" s="8">
        <v>1894680828.55</v>
      </c>
      <c r="BR41" s="25">
        <f>IF((BT41+BU41)/BV41&lt;0.6,0,2)</f>
        <v>2</v>
      </c>
      <c r="BS41" s="30">
        <f>(BT41+BU41)/BV41</f>
        <v>40</v>
      </c>
      <c r="BT41" s="12">
        <v>22</v>
      </c>
      <c r="BU41" s="12">
        <v>18</v>
      </c>
      <c r="BV41" s="12">
        <v>1</v>
      </c>
      <c r="BW41" s="12">
        <f>IF(BY41/BZ41&lt;BY39/100,0,IF(BY41/BZ41&gt;BZ39/100,3,BW39*(BY41/BZ41-BW39/100)/((BY39-BZ39)/100)))</f>
        <v>3</v>
      </c>
      <c r="BX41" s="6">
        <f>BY41/BZ41</f>
        <v>1</v>
      </c>
      <c r="BY41" s="12">
        <v>2</v>
      </c>
      <c r="BZ41" s="12">
        <v>2</v>
      </c>
      <c r="CA41" s="25">
        <f>IF(CB41&gt;0,0,5)</f>
        <v>5</v>
      </c>
      <c r="CB41" s="12">
        <v>0</v>
      </c>
      <c r="CC41" s="12">
        <f>IF(CD41/CE41&lt;$CD$7/100,0,IF(CD41/CE41&gt;$CE$7/100,$CC$7,$CC$7*(CD41/CE41-$CC$7/100)/(($CD$7-$CE$7)/100)))</f>
        <v>0</v>
      </c>
      <c r="CD41" s="19">
        <v>32</v>
      </c>
      <c r="CE41" s="19">
        <v>33</v>
      </c>
      <c r="CF41" s="25">
        <f>IF(CG41&gt;0,0,3)</f>
        <v>3</v>
      </c>
      <c r="CG41" s="12"/>
      <c r="CH41" s="25">
        <f>IF(CI41&gt;0,0,3)</f>
        <v>0</v>
      </c>
      <c r="CI41" s="12">
        <v>1</v>
      </c>
      <c r="CJ41" s="12">
        <f>IF(CL41/CK41&lt;0.95,0,5*(CK41/CL41))</f>
        <v>5</v>
      </c>
      <c r="CK41" s="12">
        <v>6</v>
      </c>
      <c r="CL41" s="12">
        <v>6</v>
      </c>
      <c r="CM41" s="31">
        <f>IF(CN41&gt;0,0,4)</f>
        <v>4</v>
      </c>
      <c r="CN41" s="12"/>
      <c r="CO41" s="12">
        <v>384.12</v>
      </c>
      <c r="CP41" s="12">
        <f>IF(CR41/CS41&gt;1,0,IF(CR41/CS41&lt;$CS$7/100,0,IF(CR41/CS41&gt;$CR$7/100,$CP$7,$CP$7*(CR41/CS41-$CS$7/100)/(($CR$7-$CS$7)/100))))</f>
        <v>4</v>
      </c>
      <c r="CQ41" s="6">
        <f>CR41/CS41</f>
        <v>0.99769921931807104</v>
      </c>
      <c r="CR41" s="12">
        <v>997382.37</v>
      </c>
      <c r="CS41" s="12">
        <v>999682.42</v>
      </c>
      <c r="CT41" s="12">
        <f>IF(CU41&gt;0.01,0,3)</f>
        <v>3</v>
      </c>
      <c r="CU41" s="6">
        <f>IF(CW41=0,0,CV41/CW41)</f>
        <v>0</v>
      </c>
      <c r="CV41" s="12">
        <v>0</v>
      </c>
      <c r="CW41" s="12">
        <v>954493.97</v>
      </c>
      <c r="CX41" s="12">
        <f>IF(CY41&lt;0.9,0,5*CY41)</f>
        <v>0</v>
      </c>
      <c r="CY41" s="32">
        <f>CZ41/DA41</f>
        <v>0.69142857142857139</v>
      </c>
      <c r="CZ41" s="9">
        <v>121</v>
      </c>
      <c r="DA41" s="9">
        <v>175</v>
      </c>
      <c r="DB41" s="12">
        <f>IF(DD41/DE41&lt;$DE$7/100,0,IF(DD41/DE41&gt;$DD$7/100,$DB$7,$DB$7*(DD41/DE41-$DE$7/100)/(($DD$7-$DE$7)/100)))</f>
        <v>4</v>
      </c>
      <c r="DC41" s="6">
        <f>DD41/DE41</f>
        <v>1</v>
      </c>
      <c r="DD41" s="9">
        <v>1523</v>
      </c>
      <c r="DE41" s="9">
        <v>1523</v>
      </c>
      <c r="DF41" s="33">
        <f>D41+H41+L41+P41+T41+AB41+AF41+AJ41+AN41+AR41+AU41+AY41+BB41+BH41+BN41+BR41+BW41+CA41+CC41+CF41+CH41+CJ41+CM41+CP41+CT41+CX41+DB41</f>
        <v>59.882756940413671</v>
      </c>
      <c r="DG41" s="45">
        <f>IF(DF41&gt;70,IF(DF41&gt;85,1,2),3)</f>
        <v>3</v>
      </c>
      <c r="DH41" s="34">
        <f>RANK(DF41,$DF$9:$DF$67)</f>
        <v>33</v>
      </c>
      <c r="DI41" s="70"/>
      <c r="DJ41" s="70"/>
    </row>
    <row r="42" spans="1:114" s="46" customFormat="1" ht="60" x14ac:dyDescent="0.25">
      <c r="A42" s="28">
        <v>10</v>
      </c>
      <c r="B42" s="14" t="s">
        <v>134</v>
      </c>
      <c r="C42" s="14" t="s">
        <v>145</v>
      </c>
      <c r="D42" s="12">
        <f>IF(E42&gt;1,0,IF(F42/G42&lt;$G$7/100,0,IF(F42/G42&gt;$F$7/100,3,$D$7*(F42/G42-$G$7/100)/(($F$7-$G$7)/100))))</f>
        <v>3</v>
      </c>
      <c r="E42" s="29">
        <f>IF(G42=0,0,F42/G42)</f>
        <v>1</v>
      </c>
      <c r="F42" s="10">
        <v>13495655.5</v>
      </c>
      <c r="G42" s="10">
        <v>13495655.5</v>
      </c>
      <c r="H42" s="12">
        <f>IF(J42/K42&lt;$K$7/100,0,IF(J42/K42&gt;$J$7/100,3,$H$7*(J42/K42-$K$7/100)/(($J$7-$K$7)/100)))</f>
        <v>0</v>
      </c>
      <c r="I42" s="6">
        <f>IF(K42=0,0,J42/K42)</f>
        <v>0.85993441262039605</v>
      </c>
      <c r="J42" s="10">
        <v>12243333.02</v>
      </c>
      <c r="K42" s="10">
        <v>14237519.560000001</v>
      </c>
      <c r="L42" s="12">
        <f>IF(N42/O42&lt;$O$7/100,0,IF(N42/O42&gt;$N$7/100,3,$L$7*(N42/O42-$O$7/100)/(($N$7-$O$7)/100)))</f>
        <v>3</v>
      </c>
      <c r="M42" s="6">
        <f>IF(O42=0,0,N42/O42)</f>
        <v>1.0209347762497603</v>
      </c>
      <c r="N42" s="8">
        <f>F42</f>
        <v>13495655.5</v>
      </c>
      <c r="O42" s="10">
        <v>13218920.359999999</v>
      </c>
      <c r="P42" s="12">
        <f>IF(R42/S42&lt;$S$7/100,0,IF(R42/S42&gt;$R$7/100,3,$P$7*(R42/S42-$S$7/100)/(($R$7-$S$7)/100)))</f>
        <v>1.6490161893059407</v>
      </c>
      <c r="Q42" s="6">
        <f>IF(S42=0,0,R42/S42)</f>
        <v>0.85993441262039605</v>
      </c>
      <c r="R42" s="12">
        <f>J42</f>
        <v>12243333.02</v>
      </c>
      <c r="S42" s="8">
        <v>14237519.560000001</v>
      </c>
      <c r="T42" s="10">
        <f>IF(V42=0,3,IF(U42&lt;0.01,3,IF(U42&gt;0.05,0,U42/(0.05-0.01)*3)))</f>
        <v>3</v>
      </c>
      <c r="U42" s="6">
        <f>IF(AA42=0,0,(V42-W42-X42-Y42-Z42)/AA42)</f>
        <v>-0.19101264596575077</v>
      </c>
      <c r="V42" s="10"/>
      <c r="W42" s="10"/>
      <c r="X42" s="10">
        <v>8177194.0700000003</v>
      </c>
      <c r="Y42" s="10">
        <v>8177194.0700000003</v>
      </c>
      <c r="Z42" s="10"/>
      <c r="AA42" s="10">
        <v>85619400</v>
      </c>
      <c r="AB42" s="12">
        <f>IF(AE42=0,3,IF(AD42/AE42&lt;$AE$7/100,3,IF(AD42/AE42&gt;$AD$7/100,0,3)))</f>
        <v>3</v>
      </c>
      <c r="AC42" s="29">
        <f>IF(AE42=0,0,AD42/AE42)</f>
        <v>0</v>
      </c>
      <c r="AD42" s="10">
        <v>324082.90999999997</v>
      </c>
      <c r="AE42" s="10"/>
      <c r="AF42" s="12">
        <f>IF(AG42&gt;3,IF(AG42&lt;8,1,0),0)</f>
        <v>1</v>
      </c>
      <c r="AG42" s="19">
        <f>AH42+4-AI42</f>
        <v>4</v>
      </c>
      <c r="AH42" s="18">
        <v>17</v>
      </c>
      <c r="AI42" s="18">
        <v>17</v>
      </c>
      <c r="AJ42" s="12">
        <f>IF(AK42&lt;0.3,0,IF(AK42&gt;0.7,2,2*AK42/0.7))</f>
        <v>0</v>
      </c>
      <c r="AK42" s="6">
        <f>AL42/(AL42+AM42)</f>
        <v>0.1388616851018851</v>
      </c>
      <c r="AL42" s="8">
        <f>F42</f>
        <v>13495655.5</v>
      </c>
      <c r="AM42" s="12">
        <v>83692100</v>
      </c>
      <c r="AN42" s="12">
        <f>IF(AO42/1&lt;$AQ$7/100,0,IF(AO42/1&gt;$AP$7/100,$AN$7,($AP$7-$AQ$7)*AO42))</f>
        <v>2</v>
      </c>
      <c r="AO42" s="6">
        <f>IF(AQ42=0,0,AP42/AQ42-1)</f>
        <v>0.23179147289844693</v>
      </c>
      <c r="AP42" s="8">
        <f>AL42</f>
        <v>13495655.5</v>
      </c>
      <c r="AQ42" s="12">
        <v>10956120.25</v>
      </c>
      <c r="AR42" s="12">
        <v>2</v>
      </c>
      <c r="AS42" s="12">
        <f>AP42</f>
        <v>13495655.5</v>
      </c>
      <c r="AT42" s="12">
        <v>0</v>
      </c>
      <c r="AU42" s="12">
        <f>IF(AV42&lt;$AW$7/100,1,0)</f>
        <v>1</v>
      </c>
      <c r="AV42" s="6">
        <f>IF(AX42=0,0,AW42/AX42)</f>
        <v>0</v>
      </c>
      <c r="AW42" s="10"/>
      <c r="AX42" s="10">
        <v>2563998.46</v>
      </c>
      <c r="AY42" s="12">
        <f>IF(AZ42=0,1,IF(AZ42/BA42&lt;0.01,1,0))</f>
        <v>1</v>
      </c>
      <c r="AZ42" s="10"/>
      <c r="BA42" s="10">
        <v>23042344.34</v>
      </c>
      <c r="BB42" s="12">
        <f>IF(BC42&lt;0.001,$BB$7,0)</f>
        <v>4</v>
      </c>
      <c r="BC42" s="6">
        <f>BD42/(BE42+BF42+BG42)</f>
        <v>0</v>
      </c>
      <c r="BD42" s="10"/>
      <c r="BE42" s="10">
        <v>136655.13</v>
      </c>
      <c r="BF42" s="10"/>
      <c r="BG42" s="10">
        <v>15195.09</v>
      </c>
      <c r="BH42" s="12">
        <f>IF(BI42&lt;0.95,0,IF(BI42&lt;1.05,2,0))</f>
        <v>0</v>
      </c>
      <c r="BI42" s="6">
        <f>(BJ42/BK42/BL42)/BM42</f>
        <v>0.84593441912560641</v>
      </c>
      <c r="BJ42" s="10">
        <v>24556300</v>
      </c>
      <c r="BK42" s="10">
        <v>40</v>
      </c>
      <c r="BL42" s="10">
        <v>12</v>
      </c>
      <c r="BM42" s="12">
        <v>60476.27</v>
      </c>
      <c r="BN42" s="12">
        <f>IF(BO42&lt;0.7,0,IF(BO42&lt;0.8,2,0))</f>
        <v>0</v>
      </c>
      <c r="BO42" s="6">
        <f>BP42/BQ42</f>
        <v>0.67683236065421715</v>
      </c>
      <c r="BP42" s="10">
        <v>66236664.609999999</v>
      </c>
      <c r="BQ42" s="8">
        <v>97862733.019999996</v>
      </c>
      <c r="BR42" s="25">
        <f>IF((BT42+BU42)/BV42&lt;0.6,0,2)</f>
        <v>2</v>
      </c>
      <c r="BS42" s="30">
        <f>(BT42+BU42)/BV42</f>
        <v>2</v>
      </c>
      <c r="BT42" s="10">
        <v>4</v>
      </c>
      <c r="BU42" s="10">
        <v>4</v>
      </c>
      <c r="BV42" s="10">
        <v>4</v>
      </c>
      <c r="BW42" s="12">
        <f>IF(BY42/BZ42&lt;$BY$7/100,0,IF(BY42/BZ42&gt;$BZ$7/100,3,$BW$7*(BY42/BZ42-$BW$7/100)/(($BY$7-$BZ$7)/100)))</f>
        <v>3</v>
      </c>
      <c r="BX42" s="6">
        <f>BY42/BZ42</f>
        <v>1</v>
      </c>
      <c r="BY42" s="10">
        <v>1</v>
      </c>
      <c r="BZ42" s="10">
        <v>1</v>
      </c>
      <c r="CA42" s="25">
        <f>IF(CB42&gt;0,0,5)</f>
        <v>5</v>
      </c>
      <c r="CB42" s="10">
        <v>0</v>
      </c>
      <c r="CC42" s="12">
        <f>IF(CD42/CE42&lt;$CD$7/100,0,IF(CD42/CE42&gt;$CE$7/100,$CC$7,$CC$7*(CD42/CE42-$CC$7/100)/(($CD$7-$CE$7)/100)))</f>
        <v>0</v>
      </c>
      <c r="CD42" s="37">
        <v>32</v>
      </c>
      <c r="CE42" s="37">
        <v>33</v>
      </c>
      <c r="CF42" s="25">
        <f>IF(CG42&gt;0,0,3)</f>
        <v>0</v>
      </c>
      <c r="CG42" s="10">
        <v>1</v>
      </c>
      <c r="CH42" s="25">
        <f>IF(CI42&gt;0,0,3)</f>
        <v>0</v>
      </c>
      <c r="CI42" s="10">
        <v>1</v>
      </c>
      <c r="CJ42" s="12">
        <f>IF(CL42/CK42&lt;0.95,0,5*(CK42/CL42))</f>
        <v>5</v>
      </c>
      <c r="CK42" s="10">
        <v>6</v>
      </c>
      <c r="CL42" s="12">
        <v>6</v>
      </c>
      <c r="CM42" s="31">
        <f>IF(CN42&gt;0,0,4)</f>
        <v>4</v>
      </c>
      <c r="CN42" s="12">
        <v>0</v>
      </c>
      <c r="CO42" s="12">
        <v>168.38</v>
      </c>
      <c r="CP42" s="12">
        <f>IF(CR42/CS42&gt;1,0,IF(CR42/CS42&lt;$CS$7/100,0,IF(CR42/CS42&gt;$CR$7/100,$CP$7,$CP$7*(CR42/CS42-$CS$7/100)/(($CR$7-$CS$7)/100))))</f>
        <v>4</v>
      </c>
      <c r="CQ42" s="6">
        <f>CR42/CS42</f>
        <v>0.99354475939565512</v>
      </c>
      <c r="CR42" s="40">
        <v>116424.33</v>
      </c>
      <c r="CS42" s="40">
        <v>117180.76</v>
      </c>
      <c r="CT42" s="12">
        <f>IF(CU42&gt;0.01,0,3)</f>
        <v>3</v>
      </c>
      <c r="CU42" s="6">
        <f>IF(CW42=0,0,CV42/CW42)</f>
        <v>0</v>
      </c>
      <c r="CV42" s="10">
        <v>0</v>
      </c>
      <c r="CW42" s="12">
        <v>123255</v>
      </c>
      <c r="CX42" s="12">
        <f>IF(CY42&lt;0.9,0,5*CY42)</f>
        <v>5</v>
      </c>
      <c r="CY42" s="32">
        <f>CZ42/DA42</f>
        <v>1</v>
      </c>
      <c r="CZ42" s="9">
        <v>15</v>
      </c>
      <c r="DA42" s="9">
        <v>15</v>
      </c>
      <c r="DB42" s="12">
        <f>IF(DD42/DE42&lt;$DE$7/100,0,IF(DD42/DE42&gt;$DD$7/100,$DB$7,$DB$7*(DD42/DE42-$DE$7/100)/(($DD$7-$DE$7)/100)))</f>
        <v>4</v>
      </c>
      <c r="DC42" s="6">
        <f>DD42/DE42</f>
        <v>1</v>
      </c>
      <c r="DD42" s="9">
        <v>90</v>
      </c>
      <c r="DE42" s="9">
        <v>90</v>
      </c>
      <c r="DF42" s="33">
        <f>D42+H42+L42+P42+T42+AB42+AF42+AJ42+AN42+AR42+AU42+AY42+BB42+BH42+BN42+BR42+BW42+CA42+CC42+CF42+CH42+CJ42+CM42+CP42+CT42+CX42+DB42</f>
        <v>59.649016189305939</v>
      </c>
      <c r="DG42" s="45">
        <f>IF(DF42&gt;70,IF(DF42&gt;85,1,2),3)</f>
        <v>3</v>
      </c>
      <c r="DH42" s="34">
        <f>RANK(DF42,$DF$9:$DF$67)</f>
        <v>34</v>
      </c>
      <c r="DI42" s="70"/>
      <c r="DJ42" s="70"/>
    </row>
    <row r="43" spans="1:114" s="46" customFormat="1" ht="60" x14ac:dyDescent="0.25">
      <c r="A43" s="28">
        <v>20</v>
      </c>
      <c r="B43" s="14" t="s">
        <v>137</v>
      </c>
      <c r="C43" s="14" t="s">
        <v>154</v>
      </c>
      <c r="D43" s="12">
        <f>IF(E43&gt;1,0,IF(F43/G43&lt;$G$7/100,0,IF(F43/G43&gt;$F$7/100,3,$D$7*(F43/G43-$G$7/100)/(($F$7-$G$7)/100))))</f>
        <v>0</v>
      </c>
      <c r="E43" s="29">
        <f>IF(G43=0,0,F43/G43)</f>
        <v>0.67519134747864429</v>
      </c>
      <c r="F43" s="10">
        <v>245026.94</v>
      </c>
      <c r="G43" s="10">
        <v>362900</v>
      </c>
      <c r="H43" s="12">
        <f>IF(J43/K43&lt;$K$7/100,0,IF(J43/K43&gt;$J$7/100,3,$H$7*(J43/K43-$K$7/100)/(($J$7-$K$7)/100)))</f>
        <v>0</v>
      </c>
      <c r="I43" s="6">
        <f>IF(K43=0,0,J43/K43)</f>
        <v>0.88202663411742876</v>
      </c>
      <c r="J43" s="10">
        <v>390098.85</v>
      </c>
      <c r="K43" s="10">
        <v>442275.59</v>
      </c>
      <c r="L43" s="12">
        <f>IF(N43/O43&lt;$O$7/100,0,IF(N43/O43&gt;$N$7/100,3,$L$7*(N43/O43-$O$7/100)/(($N$7-$O$7)/100)))</f>
        <v>0</v>
      </c>
      <c r="M43" s="6">
        <f>IF(O43=0,0,N43/O43)</f>
        <v>0.65146017383832167</v>
      </c>
      <c r="N43" s="8">
        <f>F43</f>
        <v>245026.94</v>
      </c>
      <c r="O43" s="10">
        <v>376119.6</v>
      </c>
      <c r="P43" s="12">
        <f>IF(R43/S43&lt;$S$7/100,0,IF(R43/S43&gt;$R$7/100,3,$P$7*(R43/S43-$S$7/100)/(($R$7-$S$7)/100)))</f>
        <v>1.9803995117614315</v>
      </c>
      <c r="Q43" s="6">
        <f>IF(S43=0,0,R43/S43)</f>
        <v>0.88202663411742876</v>
      </c>
      <c r="R43" s="12">
        <f>J43</f>
        <v>390098.85</v>
      </c>
      <c r="S43" s="8">
        <v>442275.59</v>
      </c>
      <c r="T43" s="10">
        <f>IF(V43=0,3,IF(U43&lt;0.01,3,IF(U43&gt;0.05,0,U43/(0.05-0.01)*3)))</f>
        <v>3</v>
      </c>
      <c r="U43" s="6">
        <f>IF(AA43=0,0,(V43-W43-X43-Y43-Z43)/AA43)</f>
        <v>-3.9537247244783545E-2</v>
      </c>
      <c r="V43" s="10">
        <v>47625.86</v>
      </c>
      <c r="W43" s="10">
        <v>47613.46</v>
      </c>
      <c r="X43" s="10">
        <v>722885.46</v>
      </c>
      <c r="Y43" s="10">
        <v>722885.46</v>
      </c>
      <c r="Z43" s="10"/>
      <c r="AA43" s="10">
        <v>36567000</v>
      </c>
      <c r="AB43" s="12">
        <f>IF(AE43=0,3,IF(AD43/AE43&lt;$AE$7/100,3,IF(AD43/AE43&gt;$AD$7/100,0,3)))</f>
        <v>3</v>
      </c>
      <c r="AC43" s="29">
        <f>IF(AE43=0,0,AD43/AE43)</f>
        <v>0</v>
      </c>
      <c r="AD43" s="10">
        <v>820768.34</v>
      </c>
      <c r="AE43" s="10"/>
      <c r="AF43" s="12">
        <f>IF(AG43&gt;3,IF(AG43&lt;8,1,0),0)</f>
        <v>0</v>
      </c>
      <c r="AG43" s="19">
        <f>AH43+4-AI43</f>
        <v>0</v>
      </c>
      <c r="AH43" s="18">
        <v>14</v>
      </c>
      <c r="AI43" s="18">
        <v>18</v>
      </c>
      <c r="AJ43" s="12">
        <f>IF(AK43&lt;0.3,0,IF(AK43&gt;0.7,2,2*AK43/0.7))</f>
        <v>0</v>
      </c>
      <c r="AK43" s="6">
        <f>AL43/(AL43+AM43)</f>
        <v>7.0215078500650077E-3</v>
      </c>
      <c r="AL43" s="8">
        <f>F43</f>
        <v>245026.94</v>
      </c>
      <c r="AM43" s="12">
        <v>34651600</v>
      </c>
      <c r="AN43" s="12">
        <f>IF(AO43/1&lt;$AQ$7/100,0,IF(AO43/1&gt;$AP$7/100,$AN$7,($AP$7-$AQ$7)*AO43))</f>
        <v>0</v>
      </c>
      <c r="AO43" s="6">
        <f>IF(AQ43=0,0,AP43/AQ43-1)</f>
        <v>-0.64645332109763454</v>
      </c>
      <c r="AP43" s="8">
        <f>AL43</f>
        <v>245026.94</v>
      </c>
      <c r="AQ43" s="12">
        <v>693054</v>
      </c>
      <c r="AR43" s="12">
        <v>2</v>
      </c>
      <c r="AS43" s="12">
        <f>AP43</f>
        <v>245026.94</v>
      </c>
      <c r="AT43" s="12">
        <v>0</v>
      </c>
      <c r="AU43" s="12">
        <f>IF(AV43&lt;$AW$7/100,1,0)</f>
        <v>1</v>
      </c>
      <c r="AV43" s="6">
        <f>IF(AX43=0,0,AW43/AX43)</f>
        <v>0</v>
      </c>
      <c r="AW43" s="10"/>
      <c r="AX43" s="10">
        <v>581833.53</v>
      </c>
      <c r="AY43" s="12">
        <f>IF(AZ43=0,1,IF(AZ43/BA43&lt;0.01,1,0))</f>
        <v>1</v>
      </c>
      <c r="AZ43" s="10"/>
      <c r="BA43" s="10">
        <v>123149.5</v>
      </c>
      <c r="BB43" s="12">
        <f>IF(BC43&lt;0.001,$BB$7,0)</f>
        <v>4</v>
      </c>
      <c r="BC43" s="6">
        <f>BD43/(BE43+BF43+BG43)</f>
        <v>0</v>
      </c>
      <c r="BD43" s="10"/>
      <c r="BE43" s="10">
        <v>9576.98</v>
      </c>
      <c r="BF43" s="10"/>
      <c r="BG43" s="10">
        <v>1712.96</v>
      </c>
      <c r="BH43" s="12">
        <f>IF(BI43&lt;0.95,0,IF(BI43&lt;1.05,2,0))</f>
        <v>0</v>
      </c>
      <c r="BI43" s="6">
        <f>(BJ43/BK43/BL43)/BM43</f>
        <v>0.83553334423172076</v>
      </c>
      <c r="BJ43" s="10">
        <v>10126200</v>
      </c>
      <c r="BK43" s="10">
        <v>16.7</v>
      </c>
      <c r="BL43" s="10">
        <v>12</v>
      </c>
      <c r="BM43" s="12">
        <v>60476.27</v>
      </c>
      <c r="BN43" s="12">
        <f>IF(BO43&lt;0.7,0,IF(BO43&lt;0.8,2,0))</f>
        <v>2</v>
      </c>
      <c r="BO43" s="6">
        <f>BP43/BQ43</f>
        <v>0.79494008590846277</v>
      </c>
      <c r="BP43" s="10">
        <v>29420094.02</v>
      </c>
      <c r="BQ43" s="8">
        <v>37009196.719999999</v>
      </c>
      <c r="BR43" s="25">
        <f>IF((BT43+BU43)/BV43&lt;0.6,0,2)</f>
        <v>2</v>
      </c>
      <c r="BS43" s="30">
        <f>(BT43+BU43)/BV43</f>
        <v>1</v>
      </c>
      <c r="BT43" s="10">
        <v>1</v>
      </c>
      <c r="BU43" s="10">
        <v>3</v>
      </c>
      <c r="BV43" s="10">
        <v>4</v>
      </c>
      <c r="BW43" s="12">
        <f>IF(BY43/BZ43&lt;$BY$7/100,0,IF(BY43/BZ43&gt;$BZ$7/100,3,$BW$7*(BY43/BZ43-$BW$7/100)/(($BY$7-$BZ$7)/100)))</f>
        <v>3</v>
      </c>
      <c r="BX43" s="6">
        <f>BY43/BZ43</f>
        <v>1</v>
      </c>
      <c r="BY43" s="10">
        <v>2</v>
      </c>
      <c r="BZ43" s="10">
        <v>2</v>
      </c>
      <c r="CA43" s="25">
        <f>IF(CB43&gt;0,0,5)</f>
        <v>5</v>
      </c>
      <c r="CB43" s="10">
        <v>0</v>
      </c>
      <c r="CC43" s="12">
        <f>IF(CD43/CE43&lt;$CD$7/100,0,IF(CD43/CE43&gt;$CE$7/100,$CC$7,$CC$7*(CD43/CE43-$CC$7/100)/(($CD$7-$CE$7)/100)))</f>
        <v>0</v>
      </c>
      <c r="CD43" s="37">
        <v>31</v>
      </c>
      <c r="CE43" s="37">
        <v>32</v>
      </c>
      <c r="CF43" s="25">
        <f>IF(CG43&gt;0,0,3)</f>
        <v>3</v>
      </c>
      <c r="CG43" s="10"/>
      <c r="CH43" s="25">
        <f>IF(CI43&gt;0,0,3)</f>
        <v>3</v>
      </c>
      <c r="CI43" s="10"/>
      <c r="CJ43" s="12">
        <f>IF(CL43/CK43&lt;0.95,0,5*(CK43/CL43))</f>
        <v>5</v>
      </c>
      <c r="CK43" s="10">
        <v>6</v>
      </c>
      <c r="CL43" s="12">
        <v>6</v>
      </c>
      <c r="CM43" s="31">
        <f>IF(CN43&gt;0,0,4)</f>
        <v>4</v>
      </c>
      <c r="CN43" s="10">
        <v>0</v>
      </c>
      <c r="CO43" s="10">
        <v>34.97</v>
      </c>
      <c r="CP43" s="12">
        <f>IF(CR43/CS43&gt;1,0,IF(CR43/CS43&lt;$CS$7/100,0,IF(CR43/CS43&gt;$CR$7/100,$CP$7,$CP$7*(CR43/CS43-$CS$7/100)/(($CR$7-$CS$7)/100))))</f>
        <v>4</v>
      </c>
      <c r="CQ43" s="6">
        <f>CR43/CS43</f>
        <v>0.98994507781201679</v>
      </c>
      <c r="CR43" s="10">
        <v>53186.7</v>
      </c>
      <c r="CS43" s="10">
        <v>53726.92</v>
      </c>
      <c r="CT43" s="12">
        <f>IF(CU43&gt;0.01,0,3)</f>
        <v>3</v>
      </c>
      <c r="CU43" s="6">
        <f>IF(CW43=0,0,CV43/CW43)</f>
        <v>2.2453318055377564E-3</v>
      </c>
      <c r="CV43" s="10">
        <v>119.14</v>
      </c>
      <c r="CW43" s="12">
        <v>53061.2</v>
      </c>
      <c r="CX43" s="12">
        <f>IF(CY43&lt;0.9,0,5*CY43)</f>
        <v>5</v>
      </c>
      <c r="CY43" s="32">
        <f>CZ43/DA43</f>
        <v>1</v>
      </c>
      <c r="CZ43" s="9">
        <v>10</v>
      </c>
      <c r="DA43" s="9">
        <v>10</v>
      </c>
      <c r="DB43" s="12">
        <f>IF(DD43/DE43&lt;$DE$7/100,0,IF(DD43/DE43&gt;$DD$7/100,$DB$7,$DB$7*(DD43/DE43-$DE$7/100)/(($DD$7-$DE$7)/100)))</f>
        <v>4</v>
      </c>
      <c r="DC43" s="6">
        <f>DD43/DE43</f>
        <v>1</v>
      </c>
      <c r="DD43" s="9">
        <v>41</v>
      </c>
      <c r="DE43" s="9">
        <v>41</v>
      </c>
      <c r="DF43" s="33">
        <f>D43+H43+L43+P43+T43+AB43+AF43+AJ43+AN43+AR43+AU43+AY43+BB43+BH43+BN43+BR43+BW43+CA43+CC43+CF43+CH43+CJ43+CM43+CP43+CT43+CX43+DB43</f>
        <v>58.980399511761433</v>
      </c>
      <c r="DG43" s="45">
        <f>IF(DF43&gt;70,IF(DF43&gt;85,1,2),3)</f>
        <v>3</v>
      </c>
      <c r="DH43" s="34">
        <f>RANK(DF43,$DF$9:$DF$67)</f>
        <v>35</v>
      </c>
      <c r="DI43" s="70"/>
      <c r="DJ43" s="70"/>
    </row>
    <row r="44" spans="1:114" s="46" customFormat="1" ht="60" x14ac:dyDescent="0.25">
      <c r="A44" s="28">
        <v>39</v>
      </c>
      <c r="B44" s="14" t="s">
        <v>137</v>
      </c>
      <c r="C44" s="14" t="s">
        <v>173</v>
      </c>
      <c r="D44" s="12">
        <f>IF(E44&gt;1,0,IF(F44/G44&lt;$G$7/100,0,IF(F44/G44&gt;$F$7/100,3,$D$7*(F44/G44-$G$7/100)/(($F$7-$G$7)/100))))</f>
        <v>3</v>
      </c>
      <c r="E44" s="29">
        <f>IF(G44=0,0,F44/G44)</f>
        <v>1</v>
      </c>
      <c r="F44" s="10">
        <v>316354.32</v>
      </c>
      <c r="G44" s="10">
        <v>316354.32</v>
      </c>
      <c r="H44" s="12">
        <f>IF(J44/K44&lt;$K$7/100,0,IF(J44/K44&gt;$J$7/100,3,$H$7*(J44/K44-$K$7/100)/(($J$7-$K$7)/100)))</f>
        <v>0</v>
      </c>
      <c r="I44" s="6">
        <f>IF(K44=0,0,J44/K44)</f>
        <v>0.79025315665042917</v>
      </c>
      <c r="J44" s="10">
        <v>250000</v>
      </c>
      <c r="K44" s="10">
        <v>316354.32</v>
      </c>
      <c r="L44" s="12">
        <f>IF(N44/O44&lt;$O$7/100,0,IF(N44/O44&gt;$N$7/100,3,$L$7*(N44/O44-$O$7/100)/(($N$7-$O$7)/100)))</f>
        <v>3</v>
      </c>
      <c r="M44" s="6">
        <f>IF(O44=0,0,N44/O44)</f>
        <v>1</v>
      </c>
      <c r="N44" s="8">
        <f>F44</f>
        <v>316354.32</v>
      </c>
      <c r="O44" s="10">
        <v>316354.32</v>
      </c>
      <c r="P44" s="12">
        <f>IF(R44/S44&lt;$S$7/100,0,IF(R44/S44&gt;$R$7/100,3,$P$7*(R44/S44-$S$7/100)/(($R$7-$S$7)/100)))</f>
        <v>0.60379734975643751</v>
      </c>
      <c r="Q44" s="6">
        <f>IF(S44=0,0,R44/S44)</f>
        <v>0.79025315665042917</v>
      </c>
      <c r="R44" s="12">
        <f>J44</f>
        <v>250000</v>
      </c>
      <c r="S44" s="8">
        <f>K44</f>
        <v>316354.32</v>
      </c>
      <c r="T44" s="10">
        <f>IF(V44=0,3,IF(U44&lt;0.01,3,IF(U44&gt;0.05,0,U44/(0.05-0.01)*3)))</f>
        <v>3</v>
      </c>
      <c r="U44" s="6">
        <f>IF(AA44=0,0,(V44-W44-X44-Y44-Z44)/AA44)</f>
        <v>-0.10616215014566517</v>
      </c>
      <c r="V44" s="10">
        <v>827489.71</v>
      </c>
      <c r="W44" s="10">
        <v>186734.91</v>
      </c>
      <c r="X44" s="10">
        <v>7072221.2000000002</v>
      </c>
      <c r="Y44" s="10">
        <v>4373133.3499999996</v>
      </c>
      <c r="Z44" s="10"/>
      <c r="AA44" s="10">
        <v>101774500</v>
      </c>
      <c r="AB44" s="12">
        <f>IF(AE44=0,3,IF(AD44/AE44&lt;$AE$7/100,3,IF(AD44/AE44&gt;$AD$7/100,0,3)))</f>
        <v>0</v>
      </c>
      <c r="AC44" s="29">
        <f>IF(AE44=0,0,AD44/AE44)</f>
        <v>3.0305111461382572</v>
      </c>
      <c r="AD44" s="10">
        <v>53834</v>
      </c>
      <c r="AE44" s="10">
        <v>17764</v>
      </c>
      <c r="AF44" s="12">
        <f>IF(AG44&gt;3,IF(AG44&lt;8,1,0),0)</f>
        <v>1</v>
      </c>
      <c r="AG44" s="19">
        <f>AH44+4-AI44</f>
        <v>4</v>
      </c>
      <c r="AH44" s="18">
        <v>19</v>
      </c>
      <c r="AI44" s="18">
        <v>19</v>
      </c>
      <c r="AJ44" s="12">
        <f>IF(AK44&lt;0.3,0,IF(AK44&gt;0.7,2,2*AK44/0.7))</f>
        <v>0</v>
      </c>
      <c r="AK44" s="6">
        <f>AL44/(AL44+AM44)</f>
        <v>3.0987527933540367E-3</v>
      </c>
      <c r="AL44" s="8">
        <f>F44</f>
        <v>316354.32</v>
      </c>
      <c r="AM44" s="12">
        <v>101774500</v>
      </c>
      <c r="AN44" s="12">
        <f>IF(AO44/1&lt;$AQ$7/100,0,IF(AO44/1&gt;$AP$7/100,$AN$7,($AP$7-$AQ$7)*AO44))</f>
        <v>0</v>
      </c>
      <c r="AO44" s="6">
        <f>IF(AQ44=0,0,AP44/AQ44-1)</f>
        <v>-6.5732023590305944E-2</v>
      </c>
      <c r="AP44" s="8">
        <f>AL44</f>
        <v>316354.32</v>
      </c>
      <c r="AQ44" s="12">
        <v>338611.97</v>
      </c>
      <c r="AR44" s="12">
        <v>2</v>
      </c>
      <c r="AS44" s="12">
        <f>AP44</f>
        <v>316354.32</v>
      </c>
      <c r="AT44" s="12">
        <v>0</v>
      </c>
      <c r="AU44" s="12">
        <f>IF(AV44&lt;$AW$7/100,1,0)</f>
        <v>1</v>
      </c>
      <c r="AV44" s="6">
        <f>IF(AX44=0,0,AW44/AX44)</f>
        <v>0</v>
      </c>
      <c r="AW44" s="10"/>
      <c r="AX44" s="10">
        <v>1016983.52</v>
      </c>
      <c r="AY44" s="12">
        <f>IF(AZ44=0,1,IF(AZ44/BA44&lt;0.01,1,0))</f>
        <v>1</v>
      </c>
      <c r="AZ44" s="10"/>
      <c r="BA44" s="10">
        <v>320265860.16000003</v>
      </c>
      <c r="BB44" s="12">
        <f>IF(BC44&lt;0.001,$BB$7,0)</f>
        <v>4</v>
      </c>
      <c r="BC44" s="6">
        <f>BD44/(BE44+BF44+BG44)</f>
        <v>0</v>
      </c>
      <c r="BD44" s="10"/>
      <c r="BE44" s="10">
        <v>64297.69</v>
      </c>
      <c r="BF44" s="10"/>
      <c r="BG44" s="10">
        <v>4697.82</v>
      </c>
      <c r="BH44" s="12">
        <f>IF(BI44&lt;0.95,0,IF(BI44&lt;1.05,2,0))</f>
        <v>0</v>
      </c>
      <c r="BI44" s="6">
        <f>(BJ44/BK44/BL44)/BM44</f>
        <v>1.2397136145758842</v>
      </c>
      <c r="BJ44" s="10">
        <v>36398752.68</v>
      </c>
      <c r="BK44" s="10">
        <v>41.9</v>
      </c>
      <c r="BL44" s="10">
        <v>12</v>
      </c>
      <c r="BM44" s="10">
        <v>58394.22</v>
      </c>
      <c r="BN44" s="12">
        <f>IF(BO44&lt;0.7,0,IF(BO44&lt;0.8,2,0))</f>
        <v>2</v>
      </c>
      <c r="BO44" s="6">
        <f>BP44/BQ44</f>
        <v>0.79250289223144199</v>
      </c>
      <c r="BP44" s="10">
        <v>80198923.340000004</v>
      </c>
      <c r="BQ44" s="8">
        <v>101197010.29000001</v>
      </c>
      <c r="BR44" s="25">
        <f>IF((BT44+BU44)/BV44&lt;0.6,0,2)</f>
        <v>2</v>
      </c>
      <c r="BS44" s="30">
        <f>(BT44+BU44)/BV44</f>
        <v>2</v>
      </c>
      <c r="BT44" s="10">
        <v>3</v>
      </c>
      <c r="BU44" s="10">
        <v>3</v>
      </c>
      <c r="BV44" s="10">
        <v>3</v>
      </c>
      <c r="BW44" s="12">
        <f>IF(BY44/BZ44&lt;$BY$7/100,0,IF(BY44/BZ44&gt;$BZ$7/100,3,$BW$7*(BY44/BZ44-$BW$7/100)/(($BY$7-$BZ$7)/100)))</f>
        <v>3</v>
      </c>
      <c r="BX44" s="6">
        <f>BY44/BZ44</f>
        <v>1</v>
      </c>
      <c r="BY44" s="10">
        <v>50</v>
      </c>
      <c r="BZ44" s="10">
        <v>50</v>
      </c>
      <c r="CA44" s="25">
        <f>IF(CB44&gt;0,0,5)</f>
        <v>5</v>
      </c>
      <c r="CB44" s="10">
        <v>0</v>
      </c>
      <c r="CC44" s="12">
        <f>IF(CD44/CE44&lt;$CD$7/100,0,IF(CD44/CE44&gt;$CE$7/100,$CC$7,$CC$7*(CD44/CE44-$CC$7/100)/(($CD$7-$CE$7)/100)))</f>
        <v>2</v>
      </c>
      <c r="CD44" s="10">
        <v>32</v>
      </c>
      <c r="CE44" s="10">
        <v>32</v>
      </c>
      <c r="CF44" s="25">
        <f>IF(CG44&gt;0,0,3)</f>
        <v>3</v>
      </c>
      <c r="CG44" s="10"/>
      <c r="CH44" s="25">
        <f>IF(CI44&gt;0,0,3)</f>
        <v>3</v>
      </c>
      <c r="CI44" s="10"/>
      <c r="CJ44" s="12">
        <f>IF(CL44/CK44&lt;0.95,0,5*(CK44/CL44))</f>
        <v>0</v>
      </c>
      <c r="CK44" s="10">
        <v>7</v>
      </c>
      <c r="CL44" s="12">
        <v>6</v>
      </c>
      <c r="CM44" s="31">
        <f>IF(CN44&gt;0,0,4)</f>
        <v>4</v>
      </c>
      <c r="CN44" s="10">
        <v>0</v>
      </c>
      <c r="CO44" s="10">
        <v>19.850000000000001</v>
      </c>
      <c r="CP44" s="12">
        <f>IF(CR44/CS44&gt;1,0,IF(CR44/CS44&lt;$CS$7/100,0,IF(CR44/CS44&gt;$CR$7/100,$CP$7,$CP$7*(CR44/CS44-$CS$7/100)/(($CR$7-$CS$7)/100))))</f>
        <v>4</v>
      </c>
      <c r="CQ44" s="6">
        <f>CR44/CS44</f>
        <v>0.99215987343466783</v>
      </c>
      <c r="CR44" s="10">
        <v>104718</v>
      </c>
      <c r="CS44" s="10">
        <v>105545.49</v>
      </c>
      <c r="CT44" s="12">
        <f>IF(CU44&gt;0.01,0,3)</f>
        <v>3</v>
      </c>
      <c r="CU44" s="6">
        <f>IF(CW44=0,0,CV44/CW44)</f>
        <v>0</v>
      </c>
      <c r="CV44" s="10">
        <v>0</v>
      </c>
      <c r="CW44" s="10">
        <v>92525.512000000002</v>
      </c>
      <c r="CX44" s="12">
        <f>IF(CY44&lt;0.9,0,5*CY44)</f>
        <v>5</v>
      </c>
      <c r="CY44" s="32">
        <f>CZ44/DA44</f>
        <v>1</v>
      </c>
      <c r="CZ44" s="5">
        <v>41</v>
      </c>
      <c r="DA44" s="5">
        <v>41</v>
      </c>
      <c r="DB44" s="12">
        <f>IF(DD44/DE44&lt;$DE$7/100,0,IF(DD44/DE44&gt;$DD$7/100,$DB$7,$DB$7*(DD44/DE44-$DE$7/100)/(($DD$7-$DE$7)/100)))</f>
        <v>4</v>
      </c>
      <c r="DC44" s="6">
        <f>DD44/DE44</f>
        <v>1</v>
      </c>
      <c r="DD44" s="5">
        <v>81</v>
      </c>
      <c r="DE44" s="5">
        <v>81</v>
      </c>
      <c r="DF44" s="33">
        <f>D44+H44+L44+P44+T44+AB44+AF44+AJ44+AN44+AR44+AU44+AY44+BB44+BH44+BN44+BR44+BW44+CA44+CC44+CF44+CH44+CJ44+CM44+CP44+CT44+CX44+DB44</f>
        <v>58.603797349756434</v>
      </c>
      <c r="DG44" s="45">
        <f>IF(DF44&gt;70,IF(DF44&gt;85,1,2),3)</f>
        <v>3</v>
      </c>
      <c r="DH44" s="34">
        <f>RANK(DF44,$DF$9:$DF$67)</f>
        <v>36</v>
      </c>
      <c r="DI44" s="70"/>
      <c r="DJ44" s="70"/>
    </row>
    <row r="45" spans="1:114" s="46" customFormat="1" ht="45" x14ac:dyDescent="0.25">
      <c r="A45" s="28">
        <v>24</v>
      </c>
      <c r="B45" s="14" t="s">
        <v>137</v>
      </c>
      <c r="C45" s="14" t="s">
        <v>158</v>
      </c>
      <c r="D45" s="12">
        <f>IF(E45&gt;1,0,IF(F45/G45&lt;$G$7/100,0,IF(F45/G45&gt;$F$7/100,3,$D$7*(F45/G45-$G$7/100)/(($F$7-$G$7)/100))))</f>
        <v>0</v>
      </c>
      <c r="E45" s="29">
        <f>IF(G45=0,0,F45/G45)</f>
        <v>1.1822357669122572</v>
      </c>
      <c r="F45" s="10">
        <v>3530156</v>
      </c>
      <c r="G45" s="10">
        <v>2986000</v>
      </c>
      <c r="H45" s="12">
        <f>IF(J45/K45&lt;$K$7/100,0,IF(J45/K45&gt;$J$7/100,3,$H$7*(J45/K45-$K$7/100)/(($J$7-$K$7)/100)))</f>
        <v>0.28551452295771246</v>
      </c>
      <c r="I45" s="6">
        <f>IF(K45=0,0,J45/K45)</f>
        <v>0.90761372061220569</v>
      </c>
      <c r="J45" s="10">
        <v>6584767.3399999999</v>
      </c>
      <c r="K45" s="10">
        <v>7255032.8300000001</v>
      </c>
      <c r="L45" s="12">
        <f>IF(N45/O45&lt;$O$7/100,0,IF(N45/O45&gt;$N$7/100,3,$L$7*(N45/O45-$O$7/100)/(($N$7-$O$7)/100)))</f>
        <v>3</v>
      </c>
      <c r="M45" s="6">
        <f>IF(O45=0,0,N45/O45)</f>
        <v>3.9223955555555556</v>
      </c>
      <c r="N45" s="8">
        <f>F45</f>
        <v>3530156</v>
      </c>
      <c r="O45" s="10">
        <v>900000</v>
      </c>
      <c r="P45" s="12">
        <f>IF(R45/S45&lt;$S$7/100,0,IF(R45/S45&gt;$R$7/100,3,$P$7*(R45/S45-$S$7/100)/(($R$7-$S$7)/100)))</f>
        <v>2.3642058091830851</v>
      </c>
      <c r="Q45" s="6">
        <f>IF(S45=0,0,R45/S45)</f>
        <v>0.90761372061220569</v>
      </c>
      <c r="R45" s="12">
        <f>J45</f>
        <v>6584767.3399999999</v>
      </c>
      <c r="S45" s="8">
        <v>7255032.8300000001</v>
      </c>
      <c r="T45" s="10">
        <f>IF(V45=0,3,IF(U45&lt;0.01,3,IF(U45&gt;0.05,0,U45/(0.05-0.01)*3)))</f>
        <v>0.76958872279891655</v>
      </c>
      <c r="U45" s="6">
        <f>IF(AA45=0,0,(V45-W45-X45-Y45-Z45)/AA45)</f>
        <v>1.0261182970652221E-2</v>
      </c>
      <c r="V45" s="10">
        <v>710735.74</v>
      </c>
      <c r="W45" s="10">
        <v>33411.47</v>
      </c>
      <c r="X45" s="10"/>
      <c r="Y45" s="10"/>
      <c r="Z45" s="10"/>
      <c r="AA45" s="10">
        <v>66008400</v>
      </c>
      <c r="AB45" s="12">
        <f>IF(AE45=0,3,IF(AD45/AE45&lt;$AE$7/100,3,IF(AD45/AE45&gt;$AD$7/100,0,3)))</f>
        <v>3</v>
      </c>
      <c r="AC45" s="29">
        <f>IF(AE45=0,0,AD45/AE45)</f>
        <v>0</v>
      </c>
      <c r="AD45" s="10">
        <v>109382.83</v>
      </c>
      <c r="AE45" s="10"/>
      <c r="AF45" s="12">
        <f>IF(AG45&gt;3,IF(AG45&lt;8,1,0),0)</f>
        <v>0</v>
      </c>
      <c r="AG45" s="19">
        <f>AH45+4-AI45</f>
        <v>-2</v>
      </c>
      <c r="AH45" s="18">
        <v>21</v>
      </c>
      <c r="AI45" s="18">
        <v>27</v>
      </c>
      <c r="AJ45" s="12">
        <f>IF(AK45&lt;0.3,0,IF(AK45&gt;0.7,2,2*AK45/0.7))</f>
        <v>0</v>
      </c>
      <c r="AK45" s="6">
        <f>AL45/(AL45+AM45)</f>
        <v>5.9900000943425742E-2</v>
      </c>
      <c r="AL45" s="8">
        <f>F45</f>
        <v>3530156</v>
      </c>
      <c r="AM45" s="12">
        <v>55404000</v>
      </c>
      <c r="AN45" s="12">
        <f>IF(AO45/1&lt;$AQ$7/100,0,IF(AO45/1&gt;$AP$7/100,$AN$7,($AP$7-$AQ$7)*AO45))</f>
        <v>0</v>
      </c>
      <c r="AO45" s="6">
        <f>IF(AQ45=0,0,AP45/AQ45-1)</f>
        <v>-0.73182919221571074</v>
      </c>
      <c r="AP45" s="8">
        <f>AL45</f>
        <v>3530156</v>
      </c>
      <c r="AQ45" s="12">
        <v>13163834.01</v>
      </c>
      <c r="AR45" s="12">
        <v>2</v>
      </c>
      <c r="AS45" s="12">
        <f>AP45</f>
        <v>3530156</v>
      </c>
      <c r="AT45" s="12">
        <v>0</v>
      </c>
      <c r="AU45" s="12">
        <f>IF(AV45&lt;$AW$7/100,1,0)</f>
        <v>1</v>
      </c>
      <c r="AV45" s="6">
        <f>IF(AX45=0,0,AW45/AX45)</f>
        <v>0</v>
      </c>
      <c r="AW45" s="10"/>
      <c r="AX45" s="10">
        <v>1778275.89</v>
      </c>
      <c r="AY45" s="12">
        <f>IF(AZ45=0,1,IF(AZ45/BA45&lt;0.01,1,0))</f>
        <v>1</v>
      </c>
      <c r="AZ45" s="10"/>
      <c r="BA45" s="10">
        <v>1127482.96</v>
      </c>
      <c r="BB45" s="12">
        <f>IF(BC45&lt;0.001,$BB$7,0)</f>
        <v>4</v>
      </c>
      <c r="BC45" s="6">
        <f>BD45/(BE45+BF45+BG45)</f>
        <v>0</v>
      </c>
      <c r="BD45" s="10"/>
      <c r="BE45" s="10">
        <v>39211.839999999997</v>
      </c>
      <c r="BF45" s="10"/>
      <c r="BG45" s="10">
        <v>5550.48</v>
      </c>
      <c r="BH45" s="12">
        <f>IF(BI45&lt;0.95,0,IF(BI45&lt;1.05,2,0))</f>
        <v>2</v>
      </c>
      <c r="BI45" s="6">
        <f>(BJ45/BK45/BL45)/BM45</f>
        <v>0.99547810008590165</v>
      </c>
      <c r="BJ45" s="10">
        <v>16327000</v>
      </c>
      <c r="BK45" s="10">
        <v>22.6</v>
      </c>
      <c r="BL45" s="10">
        <v>12</v>
      </c>
      <c r="BM45" s="12">
        <v>60476.27</v>
      </c>
      <c r="BN45" s="12">
        <f>IF(BO45&lt;0.7,0,IF(BO45&lt;0.8,2,0))</f>
        <v>0</v>
      </c>
      <c r="BO45" s="6">
        <f>BP45/BQ45</f>
        <v>0.66679666755173106</v>
      </c>
      <c r="BP45" s="10">
        <v>48427009.289999999</v>
      </c>
      <c r="BQ45" s="8">
        <v>72626351.700000003</v>
      </c>
      <c r="BR45" s="25">
        <f>IF((BT45+BU45)/BV45&lt;0.6,0,2)</f>
        <v>2</v>
      </c>
      <c r="BS45" s="30">
        <f>(BT45+BU45)/BV45</f>
        <v>1.6666666666666667</v>
      </c>
      <c r="BT45" s="10">
        <v>2</v>
      </c>
      <c r="BU45" s="10">
        <v>3</v>
      </c>
      <c r="BV45" s="10">
        <v>3</v>
      </c>
      <c r="BW45" s="12">
        <f>IF(BY45/BZ45&lt;$BY$7/100,0,IF(BY45/BZ45&gt;$BZ$7/100,3,$BW$7*(BY45/BZ45-$BW$7/100)/(($BY$7-$BZ$7)/100)))</f>
        <v>3</v>
      </c>
      <c r="BX45" s="6">
        <f>BY45/BZ45</f>
        <v>1</v>
      </c>
      <c r="BY45" s="10">
        <v>2</v>
      </c>
      <c r="BZ45" s="10">
        <v>2</v>
      </c>
      <c r="CA45" s="25">
        <f>IF(CB45&gt;0,0,5)</f>
        <v>5</v>
      </c>
      <c r="CB45" s="10">
        <v>0</v>
      </c>
      <c r="CC45" s="12">
        <f>IF(CD45/CE45&lt;$CD$7/100,0,IF(CD45/CE45&gt;$CE$7/100,$CC$7,$CC$7*(CD45/CE45-$CC$7/100)/(($CD$7-$CE$7)/100)))</f>
        <v>2</v>
      </c>
      <c r="CD45" s="37">
        <v>35</v>
      </c>
      <c r="CE45" s="37">
        <v>35</v>
      </c>
      <c r="CF45" s="25">
        <f>IF(CG45&gt;0,0,3)</f>
        <v>3</v>
      </c>
      <c r="CG45" s="10"/>
      <c r="CH45" s="25">
        <f>IF(CI45&gt;0,0,3)</f>
        <v>0</v>
      </c>
      <c r="CI45" s="10">
        <v>1</v>
      </c>
      <c r="CJ45" s="12">
        <f>IF(CL45/CK45&lt;0.95,0,5*(CK45/CL45))</f>
        <v>4.166666666666667</v>
      </c>
      <c r="CK45" s="10">
        <v>5</v>
      </c>
      <c r="CL45" s="12">
        <v>6</v>
      </c>
      <c r="CM45" s="31">
        <f>IF(CN45&gt;0,0,4)</f>
        <v>4</v>
      </c>
      <c r="CN45" s="10"/>
      <c r="CO45" s="10">
        <v>101.2</v>
      </c>
      <c r="CP45" s="12">
        <f>IF(CR45/CS45&gt;1,0,IF(CR45/CS45&lt;$CS$7/100,0,IF(CR45/CS45&gt;$CR$7/100,$CP$7,$CP$7*(CR45/CS45-$CS$7/100)/(($CR$7-$CS$7)/100))))</f>
        <v>4</v>
      </c>
      <c r="CQ45" s="6">
        <f>CR45/CS45</f>
        <v>0.99519559529446866</v>
      </c>
      <c r="CR45" s="10">
        <v>100331.46</v>
      </c>
      <c r="CS45" s="10">
        <v>100815.82</v>
      </c>
      <c r="CT45" s="12">
        <f>IF(CU45&gt;0.01,0,3)</f>
        <v>3</v>
      </c>
      <c r="CU45" s="6">
        <f>IF(CW45=0,0,CV45/CW45)</f>
        <v>0</v>
      </c>
      <c r="CV45" s="10">
        <v>0</v>
      </c>
      <c r="CW45" s="12">
        <v>68153.5</v>
      </c>
      <c r="CX45" s="12">
        <f>IF(CY45&lt;0.9,0,5*CY45)</f>
        <v>5</v>
      </c>
      <c r="CY45" s="32">
        <f>CZ45/DA45</f>
        <v>1</v>
      </c>
      <c r="CZ45" s="9">
        <v>16</v>
      </c>
      <c r="DA45" s="9">
        <v>16</v>
      </c>
      <c r="DB45" s="12">
        <f>IF(DD45/DE45&lt;$DE$7/100,0,IF(DD45/DE45&gt;$DD$7/100,$DB$7,$DB$7*(DD45/DE45-$DE$7/100)/(($DD$7-$DE$7)/100)))</f>
        <v>4</v>
      </c>
      <c r="DC45" s="6">
        <f>DD45/DE45</f>
        <v>1</v>
      </c>
      <c r="DD45" s="9">
        <v>52</v>
      </c>
      <c r="DE45" s="9">
        <v>52</v>
      </c>
      <c r="DF45" s="33">
        <f>D45+H45+L45+P45+T45+AB45+AF45+AJ45+AN45+AR45+AU45+AY45+BB45+BH45+BN45+BR45+BW45+CA45+CC45+CF45+CH45+CJ45+CM45+CP45+CT45+CX45+DB45</f>
        <v>58.585975721606381</v>
      </c>
      <c r="DG45" s="45">
        <f>IF(DF45&gt;70,IF(DF45&gt;85,1,2),3)</f>
        <v>3</v>
      </c>
      <c r="DH45" s="34">
        <f>RANK(DF45,$DF$9:$DF$67)</f>
        <v>37</v>
      </c>
      <c r="DI45" s="70"/>
      <c r="DJ45" s="70"/>
    </row>
    <row r="46" spans="1:114" s="46" customFormat="1" ht="60" x14ac:dyDescent="0.25">
      <c r="A46" s="28">
        <v>37</v>
      </c>
      <c r="B46" s="14" t="s">
        <v>137</v>
      </c>
      <c r="C46" s="14" t="s">
        <v>171</v>
      </c>
      <c r="D46" s="12"/>
      <c r="E46" s="29">
        <f>IF(G46=0,0,F46/G46)</f>
        <v>0</v>
      </c>
      <c r="F46" s="10" t="s">
        <v>208</v>
      </c>
      <c r="G46" s="10">
        <v>0</v>
      </c>
      <c r="H46" s="12"/>
      <c r="I46" s="6">
        <f>IF(K46=0,0,J46/K46)</f>
        <v>0</v>
      </c>
      <c r="J46" s="10" t="s">
        <v>210</v>
      </c>
      <c r="K46" s="10">
        <v>0</v>
      </c>
      <c r="L46" s="12"/>
      <c r="M46" s="6">
        <f>IF(O46=0,0,N46/O46)</f>
        <v>0</v>
      </c>
      <c r="N46" s="8" t="str">
        <f>F46</f>
        <v xml:space="preserve">                                       -    </v>
      </c>
      <c r="O46" s="10">
        <v>0</v>
      </c>
      <c r="P46" s="12"/>
      <c r="Q46" s="6">
        <f>IF(S46=0,0,R46/S46)</f>
        <v>0</v>
      </c>
      <c r="R46" s="12" t="str">
        <f>J46</f>
        <v xml:space="preserve">                                         -    </v>
      </c>
      <c r="S46" s="8">
        <f>K46</f>
        <v>0</v>
      </c>
      <c r="T46" s="10">
        <f>IF(V46=0,3,IF(U46&lt;0.01,3,IF(U46&gt;0.05,0,U46/(0.05-0.01)*3)))</f>
        <v>3</v>
      </c>
      <c r="U46" s="6">
        <f>IF(AA46=0,0,(V46-W46-X46-Y46-Z46)/AA46)</f>
        <v>-0.10763479261871743</v>
      </c>
      <c r="V46" s="10"/>
      <c r="W46" s="10"/>
      <c r="X46" s="10">
        <v>6965881.5999999996</v>
      </c>
      <c r="Y46" s="10">
        <v>6965881.5999999996</v>
      </c>
      <c r="Z46" s="10"/>
      <c r="AA46" s="10">
        <v>129435500</v>
      </c>
      <c r="AB46" s="12">
        <f>IF(AE46=0,3,IF(AD46/AE46&lt;$AE$7/100,3,IF(AD46/AE46&gt;$AD$7/100,0,3)))</f>
        <v>3</v>
      </c>
      <c r="AC46" s="29">
        <f>IF(AE46=0,0,AD46/AE46)</f>
        <v>0</v>
      </c>
      <c r="AD46" s="10">
        <v>25047.35</v>
      </c>
      <c r="AE46" s="10"/>
      <c r="AF46" s="12">
        <f>IF(AG46&gt;3,IF(AG46&lt;8,1,0),0)</f>
        <v>0</v>
      </c>
      <c r="AG46" s="19">
        <f>AH46+4-AI46</f>
        <v>-9</v>
      </c>
      <c r="AH46" s="18">
        <v>6</v>
      </c>
      <c r="AI46" s="18">
        <v>19</v>
      </c>
      <c r="AJ46" s="12">
        <f>IF(AK46&lt;0.3,0,IF(AK46&gt;0.7,2,2*AK46/0.7))</f>
        <v>0</v>
      </c>
      <c r="AK46" s="6">
        <f>AL46/(AL46+AM46)</f>
        <v>0</v>
      </c>
      <c r="AL46" s="8"/>
      <c r="AM46" s="12">
        <v>129435500</v>
      </c>
      <c r="AN46" s="12">
        <f>IF(AO46/1&lt;$AQ$7/100,0,IF(AO46/1&gt;$AP$7/100,$AN$7,($AP$7-$AQ$7)*AO46))</f>
        <v>0</v>
      </c>
      <c r="AO46" s="6">
        <f>IF(AQ46=0,0,AP46/AQ46-1)</f>
        <v>0</v>
      </c>
      <c r="AP46" s="8">
        <f>AL46</f>
        <v>0</v>
      </c>
      <c r="AQ46" s="12"/>
      <c r="AR46" s="12">
        <v>2</v>
      </c>
      <c r="AS46" s="12">
        <f>AP46</f>
        <v>0</v>
      </c>
      <c r="AT46" s="12">
        <v>0</v>
      </c>
      <c r="AU46" s="12">
        <f>IF(AV46&lt;$AW$7/100,1,0)</f>
        <v>1</v>
      </c>
      <c r="AV46" s="6">
        <f>IF(AX46=0,0,AW46/AX46)</f>
        <v>0</v>
      </c>
      <c r="AW46" s="10"/>
      <c r="AX46" s="10"/>
      <c r="AY46" s="12">
        <f>IF(AZ46=0,1,IF(AZ46/BA46&lt;0.01,1,0))</f>
        <v>1</v>
      </c>
      <c r="AZ46" s="10"/>
      <c r="BA46" s="10">
        <v>405397112.35000002</v>
      </c>
      <c r="BB46" s="12">
        <f>IF(BC46&lt;0.001,$BB$7,0)</f>
        <v>4</v>
      </c>
      <c r="BC46" s="6">
        <f>BD46/(BE46+BF46+BG46)</f>
        <v>0</v>
      </c>
      <c r="BD46" s="10"/>
      <c r="BE46" s="10">
        <v>15696.94</v>
      </c>
      <c r="BF46" s="10"/>
      <c r="BG46" s="10">
        <v>14363.21</v>
      </c>
      <c r="BH46" s="12">
        <f>IF(BI46&lt;0.95,0,IF(BI46&lt;1.05,2,0))</f>
        <v>2</v>
      </c>
      <c r="BI46" s="6">
        <f>(BJ46/BK46/BL46)/BM46</f>
        <v>1.0093638386851453</v>
      </c>
      <c r="BJ46" s="10">
        <v>46964200</v>
      </c>
      <c r="BK46" s="10">
        <v>66.400000000000006</v>
      </c>
      <c r="BL46" s="10">
        <v>12</v>
      </c>
      <c r="BM46" s="10">
        <v>58394.22</v>
      </c>
      <c r="BN46" s="12">
        <f>IF(BO46&lt;0.7,0,IF(BO46&lt;0.8,2,0))</f>
        <v>2</v>
      </c>
      <c r="BO46" s="6">
        <f>BP46/BQ46</f>
        <v>0.76280321859149924</v>
      </c>
      <c r="BP46" s="10">
        <v>98733816</v>
      </c>
      <c r="BQ46" s="8">
        <v>129435500</v>
      </c>
      <c r="BR46" s="25">
        <f>IF((BT46+BU46)/BV46&lt;0.6,0,2)</f>
        <v>2</v>
      </c>
      <c r="BS46" s="30">
        <f>(BT46+BU46)/BV46</f>
        <v>1.3333333333333333</v>
      </c>
      <c r="BT46" s="10">
        <v>3</v>
      </c>
      <c r="BU46" s="10">
        <v>1</v>
      </c>
      <c r="BV46" s="10">
        <v>3</v>
      </c>
      <c r="BW46" s="12">
        <f>IF(BY46/BZ46&lt;$BY$7/100,0,IF(BY46/BZ46&gt;$BZ$7/100,3,$BW$7*(BY46/BZ46-$BW$7/100)/(($BY$7-$BZ$7)/100)))</f>
        <v>3</v>
      </c>
      <c r="BX46" s="6">
        <f>BY46/BZ46</f>
        <v>1</v>
      </c>
      <c r="BY46" s="10">
        <v>2</v>
      </c>
      <c r="BZ46" s="10">
        <v>2</v>
      </c>
      <c r="CA46" s="25">
        <f>IF(CB46&gt;0,0,5)</f>
        <v>5</v>
      </c>
      <c r="CB46" s="10">
        <v>0</v>
      </c>
      <c r="CC46" s="12">
        <f>IF(CD46/CE46&lt;$CD$7/100,0,IF(CD46/CE46&gt;$CE$7/100,$CC$7,$CC$7*(CD46/CE46-$CC$7/100)/(($CD$7-$CE$7)/100)))</f>
        <v>2</v>
      </c>
      <c r="CD46" s="10">
        <v>24</v>
      </c>
      <c r="CE46" s="10">
        <v>24</v>
      </c>
      <c r="CF46" s="25">
        <f>IF(CG46&gt;0,0,3)</f>
        <v>0</v>
      </c>
      <c r="CG46" s="10">
        <v>1</v>
      </c>
      <c r="CH46" s="25">
        <f>IF(CI46&gt;0,0,3)</f>
        <v>3</v>
      </c>
      <c r="CI46" s="10"/>
      <c r="CJ46" s="12">
        <f>IF(CL46/CK46&lt;0.95,0,5*(CK46/CL46))</f>
        <v>5</v>
      </c>
      <c r="CK46" s="10">
        <v>6</v>
      </c>
      <c r="CL46" s="12">
        <v>6</v>
      </c>
      <c r="CM46" s="31">
        <f>IF(CN46&gt;0,0,4)</f>
        <v>4</v>
      </c>
      <c r="CN46" s="10">
        <v>0</v>
      </c>
      <c r="CO46" s="10">
        <v>29.72</v>
      </c>
      <c r="CP46" s="12">
        <f>IF(CR46/CS46&gt;1,0,IF(CR46/CS46&lt;$CS$7/100,0,IF(CR46/CS46&gt;$CR$7/100,$CP$7,$CP$7*(CR46/CS46-$CS$7/100)/(($CR$7-$CS$7)/100))))</f>
        <v>4</v>
      </c>
      <c r="CQ46" s="6">
        <f>CR46/CS46</f>
        <v>1</v>
      </c>
      <c r="CR46" s="10">
        <v>130605.88</v>
      </c>
      <c r="CS46" s="10">
        <v>130605.88</v>
      </c>
      <c r="CT46" s="12">
        <f>IF(CU46&gt;0.01,0,3)</f>
        <v>3</v>
      </c>
      <c r="CU46" s="6">
        <f>IF(CW46=0,0,CV46/CW46)</f>
        <v>0</v>
      </c>
      <c r="CV46" s="10">
        <v>0</v>
      </c>
      <c r="CW46" s="10">
        <v>128059.52</v>
      </c>
      <c r="CX46" s="12">
        <f>IF(CY46&lt;0.9,0,5*CY46)</f>
        <v>5</v>
      </c>
      <c r="CY46" s="32">
        <f>CZ46/DA46</f>
        <v>1</v>
      </c>
      <c r="CZ46" s="5">
        <v>21</v>
      </c>
      <c r="DA46" s="5">
        <v>21</v>
      </c>
      <c r="DB46" s="12">
        <f>IF(DD46/DE46&lt;$DE$7/100,0,IF(DD46/DE46&gt;$DD$7/100,$DB$7,$DB$7*(DD46/DE46-$DE$7/100)/(($DD$7-$DE$7)/100)))</f>
        <v>4</v>
      </c>
      <c r="DC46" s="6">
        <f>DD46/DE46</f>
        <v>1</v>
      </c>
      <c r="DD46" s="5">
        <v>132</v>
      </c>
      <c r="DE46" s="5">
        <v>132</v>
      </c>
      <c r="DF46" s="33">
        <f>D46+H46+L46+P46+T46+AB46+AF46+AJ46+AN46+AR46+AU46+AY46+BB46+BH46+BN46+BR46+BW46+CA46+CC46+CF46+CH46+CJ46+CM46+CP46+CT46+CX46+DB46</f>
        <v>58</v>
      </c>
      <c r="DG46" s="45">
        <f>IF(DF46&gt;70,IF(DF46&gt;85,1,2),3)</f>
        <v>3</v>
      </c>
      <c r="DH46" s="34">
        <f>RANK(DF46,$DF$9:$DF$67)</f>
        <v>38</v>
      </c>
      <c r="DI46" s="70"/>
      <c r="DJ46" s="70"/>
    </row>
    <row r="47" spans="1:114" s="46" customFormat="1" ht="75" x14ac:dyDescent="0.25">
      <c r="A47" s="28">
        <v>41</v>
      </c>
      <c r="B47" s="14" t="s">
        <v>137</v>
      </c>
      <c r="C47" s="14" t="s">
        <v>175</v>
      </c>
      <c r="D47" s="12"/>
      <c r="E47" s="29">
        <f>IF(G47=0,0,F47/G47)</f>
        <v>0</v>
      </c>
      <c r="F47" s="10" t="s">
        <v>208</v>
      </c>
      <c r="G47" s="10">
        <v>0</v>
      </c>
      <c r="H47" s="12"/>
      <c r="I47" s="6">
        <f>IF(K47=0,0,J47/K47)</f>
        <v>0</v>
      </c>
      <c r="J47" s="10" t="s">
        <v>210</v>
      </c>
      <c r="K47" s="10">
        <v>0</v>
      </c>
      <c r="L47" s="12"/>
      <c r="M47" s="6">
        <f>IF(O47=0,0,N47/O47)</f>
        <v>0</v>
      </c>
      <c r="N47" s="8" t="str">
        <f>F47</f>
        <v xml:space="preserve">                                       -    </v>
      </c>
      <c r="O47" s="10">
        <v>0</v>
      </c>
      <c r="P47" s="12"/>
      <c r="Q47" s="6">
        <f>IF(S47=0,0,R47/S47)</f>
        <v>0</v>
      </c>
      <c r="R47" s="12" t="str">
        <f>J47</f>
        <v xml:space="preserve">                                         -    </v>
      </c>
      <c r="S47" s="8">
        <f>K47</f>
        <v>0</v>
      </c>
      <c r="T47" s="10">
        <f>IF(V47=0,3,IF(U47&lt;0.01,3,IF(U47&gt;0.05,0,U47/(0.05-0.01)*3)))</f>
        <v>3</v>
      </c>
      <c r="U47" s="6">
        <f>IF(AA47=0,0,(V47-W47-X47-Y47-Z47)/AA47)</f>
        <v>-6.7625379598151195E-2</v>
      </c>
      <c r="V47" s="10"/>
      <c r="W47" s="10"/>
      <c r="X47" s="10">
        <v>1416291.85</v>
      </c>
      <c r="Y47" s="10">
        <v>1416291.85</v>
      </c>
      <c r="Z47" s="10"/>
      <c r="AA47" s="10">
        <v>41886400</v>
      </c>
      <c r="AB47" s="12">
        <f>IF(AE47=0,3,IF(AD47/AE47&lt;$AE$7/100,3,IF(AD47/AE47&gt;$AD$7/100,0,3)))</f>
        <v>0</v>
      </c>
      <c r="AC47" s="29">
        <f>IF(AE47=0,0,AD47/AE47)</f>
        <v>6.9920510353906132E-2</v>
      </c>
      <c r="AD47" s="10">
        <v>5524</v>
      </c>
      <c r="AE47" s="10">
        <v>79004</v>
      </c>
      <c r="AF47" s="12">
        <f>IF(AG47&gt;3,IF(AG47&lt;8,1,0),0)</f>
        <v>0</v>
      </c>
      <c r="AG47" s="19">
        <f>AH47+4-AI47</f>
        <v>-1</v>
      </c>
      <c r="AH47" s="18">
        <v>5</v>
      </c>
      <c r="AI47" s="18">
        <v>10</v>
      </c>
      <c r="AJ47" s="12">
        <f>IF(AK47&lt;0.3,0,IF(AK47&gt;0.7,2,2*AK47/0.7))</f>
        <v>0</v>
      </c>
      <c r="AK47" s="6">
        <f>AL47/(AL47+AM47)</f>
        <v>0</v>
      </c>
      <c r="AL47" s="8"/>
      <c r="AM47" s="12">
        <v>41886400</v>
      </c>
      <c r="AN47" s="12">
        <f>IF(AO47/1&lt;$AQ$7/100,0,IF(AO47/1&gt;$AP$7/100,$AN$7,($AP$7-$AQ$7)*AO47))</f>
        <v>0</v>
      </c>
      <c r="AO47" s="6">
        <f>IF(AQ47=0,0,AP47/AQ47-1)</f>
        <v>0</v>
      </c>
      <c r="AP47" s="8">
        <f>AL47</f>
        <v>0</v>
      </c>
      <c r="AQ47" s="12"/>
      <c r="AR47" s="12">
        <v>2</v>
      </c>
      <c r="AS47" s="12">
        <f>AP47</f>
        <v>0</v>
      </c>
      <c r="AT47" s="12">
        <v>0</v>
      </c>
      <c r="AU47" s="12">
        <f>IF(AV47&lt;$AW$7/100,1,0)</f>
        <v>1</v>
      </c>
      <c r="AV47" s="6">
        <f>IF(AX47=0,0,AW47/AX47)</f>
        <v>0</v>
      </c>
      <c r="AW47" s="10"/>
      <c r="AX47" s="10"/>
      <c r="AY47" s="12">
        <f>IF(AZ47=0,1,IF(AZ47/BA47&lt;0.01,1,0))</f>
        <v>1</v>
      </c>
      <c r="AZ47" s="10"/>
      <c r="BA47" s="10">
        <v>142254872.41</v>
      </c>
      <c r="BB47" s="12">
        <f>IF(BC47&lt;0.001,$BB$7,0)</f>
        <v>4</v>
      </c>
      <c r="BC47" s="6">
        <f>BD47/(BE47+BF47+BG47)</f>
        <v>0</v>
      </c>
      <c r="BD47" s="10"/>
      <c r="BE47" s="10">
        <v>1314.8</v>
      </c>
      <c r="BF47" s="10"/>
      <c r="BG47" s="10">
        <v>2930.48</v>
      </c>
      <c r="BH47" s="12">
        <f>IF(BI47&lt;0.95,0,IF(BI47&lt;1.05,2,0))</f>
        <v>2</v>
      </c>
      <c r="BI47" s="6">
        <f>(BJ47/BK47/BL47)/BM47</f>
        <v>1.0055409836454832</v>
      </c>
      <c r="BJ47" s="10">
        <v>17474411.75</v>
      </c>
      <c r="BK47" s="10">
        <v>24.8</v>
      </c>
      <c r="BL47" s="10">
        <v>12</v>
      </c>
      <c r="BM47" s="10">
        <v>58394.22</v>
      </c>
      <c r="BN47" s="12">
        <f>IF(BO47&lt;0.7,0,IF(BO47&lt;0.8,2,0))</f>
        <v>2</v>
      </c>
      <c r="BO47" s="6">
        <f>BP47/BQ47</f>
        <v>0.78047098819664618</v>
      </c>
      <c r="BP47" s="10">
        <v>32691120</v>
      </c>
      <c r="BQ47" s="8">
        <v>41886400</v>
      </c>
      <c r="BR47" s="25">
        <f>IF((BT47+BU47)/BV47&lt;0.6,0,2)</f>
        <v>2</v>
      </c>
      <c r="BS47" s="30">
        <f>(BT47+BU47)/BV47</f>
        <v>2</v>
      </c>
      <c r="BT47" s="10">
        <v>2</v>
      </c>
      <c r="BU47" s="10">
        <v>2</v>
      </c>
      <c r="BV47" s="10">
        <v>2</v>
      </c>
      <c r="BW47" s="12">
        <f>IF(BY47/BZ47&lt;$BY$7/100,0,IF(BY47/BZ47&gt;$BZ$7/100,3,$BW$7*(BY47/BZ47-$BW$7/100)/(($BY$7-$BZ$7)/100)))</f>
        <v>3</v>
      </c>
      <c r="BX47" s="6">
        <f>BY47/BZ47</f>
        <v>1</v>
      </c>
      <c r="BY47" s="10">
        <v>1</v>
      </c>
      <c r="BZ47" s="10">
        <v>1</v>
      </c>
      <c r="CA47" s="25">
        <f>IF(CB47&gt;0,0,5)</f>
        <v>5</v>
      </c>
      <c r="CB47" s="10">
        <v>0</v>
      </c>
      <c r="CC47" s="12">
        <f>IF(CD47/CE47&lt;$CD$7/100,0,IF(CD47/CE47&gt;$CE$7/100,$CC$7,$CC$7*(CD47/CE47-$CC$7/100)/(($CD$7-$CE$7)/100)))</f>
        <v>2</v>
      </c>
      <c r="CD47" s="10">
        <v>22</v>
      </c>
      <c r="CE47" s="10">
        <v>22</v>
      </c>
      <c r="CF47" s="25">
        <f>IF(CG47&gt;0,0,3)</f>
        <v>3</v>
      </c>
      <c r="CG47" s="10"/>
      <c r="CH47" s="25">
        <f>IF(CI47&gt;0,0,3)</f>
        <v>3</v>
      </c>
      <c r="CI47" s="10"/>
      <c r="CJ47" s="12">
        <f>IF(CL47/CK47&lt;0.95,0,5*(CK47/CL47))</f>
        <v>5</v>
      </c>
      <c r="CK47" s="10">
        <v>6</v>
      </c>
      <c r="CL47" s="12">
        <v>6</v>
      </c>
      <c r="CM47" s="31">
        <f>IF(CN47&gt;0,0,4)</f>
        <v>4</v>
      </c>
      <c r="CN47" s="12">
        <v>0</v>
      </c>
      <c r="CO47" s="12">
        <v>9.3000000000000007</v>
      </c>
      <c r="CP47" s="12">
        <f>IF(CR47/CS47&gt;1,0,IF(CR47/CS47&lt;$CS$7/100,0,IF(CR47/CS47&gt;$CR$7/100,$CP$7,$CP$7*(CR47/CS47-$CS$7/100)/(($CR$7-$CS$7)/100))))</f>
        <v>4</v>
      </c>
      <c r="CQ47" s="6">
        <f>CR47/CS47</f>
        <v>1</v>
      </c>
      <c r="CR47" s="10">
        <v>42925.14</v>
      </c>
      <c r="CS47" s="10">
        <v>42925.14</v>
      </c>
      <c r="CT47" s="12">
        <f>IF(CU47&gt;0.01,0,3)</f>
        <v>3</v>
      </c>
      <c r="CU47" s="6">
        <f>IF(CW47=0,0,CV47/CW47)</f>
        <v>0</v>
      </c>
      <c r="CV47" s="10">
        <v>0</v>
      </c>
      <c r="CW47" s="10">
        <v>37164.5</v>
      </c>
      <c r="CX47" s="12">
        <f>IF(CY47&lt;0.9,0,5*CY47)</f>
        <v>5</v>
      </c>
      <c r="CY47" s="32">
        <f>CZ47/DA47</f>
        <v>1</v>
      </c>
      <c r="CZ47" s="5">
        <v>22</v>
      </c>
      <c r="DA47" s="5">
        <v>22</v>
      </c>
      <c r="DB47" s="12">
        <f>IF(DD47/DE47&lt;$DE$7/100,0,IF(DD47/DE47&gt;$DD$7/100,$DB$7,$DB$7*(DD47/DE47-$DE$7/100)/(($DD$7-$DE$7)/100)))</f>
        <v>4</v>
      </c>
      <c r="DC47" s="6">
        <f>DD47/DE47</f>
        <v>1</v>
      </c>
      <c r="DD47" s="5">
        <v>44</v>
      </c>
      <c r="DE47" s="5">
        <v>44</v>
      </c>
      <c r="DF47" s="33">
        <f>D47+H47+L47+P47+T47+AB47+AF47+AJ47+AN47+AR47+AU47+AY47+BB47+BH47+BN47+BR47+BW47+CA47+CC47+CF47+CH47+CJ47+CM47+CP47+CT47+CX47+DB47</f>
        <v>58</v>
      </c>
      <c r="DG47" s="45">
        <f>IF(DF47&gt;70,IF(DF47&gt;85,1,2),3)</f>
        <v>3</v>
      </c>
      <c r="DH47" s="34">
        <f>RANK(DF47,$DF$9:$DF$67)</f>
        <v>38</v>
      </c>
      <c r="DI47" s="70"/>
      <c r="DJ47" s="70"/>
    </row>
    <row r="48" spans="1:114" s="46" customFormat="1" ht="45" x14ac:dyDescent="0.25">
      <c r="A48" s="28">
        <v>49</v>
      </c>
      <c r="B48" s="14" t="s">
        <v>137</v>
      </c>
      <c r="C48" s="14" t="s">
        <v>183</v>
      </c>
      <c r="D48" s="12"/>
      <c r="E48" s="29">
        <f>IF(G48=0,0,F48/G48)</f>
        <v>0</v>
      </c>
      <c r="F48" s="10" t="s">
        <v>208</v>
      </c>
      <c r="G48" s="10">
        <v>0</v>
      </c>
      <c r="H48" s="12"/>
      <c r="I48" s="6">
        <f>IF(K48=0,0,J48/K48)</f>
        <v>0</v>
      </c>
      <c r="J48" s="10"/>
      <c r="K48" s="10">
        <v>0</v>
      </c>
      <c r="L48" s="12"/>
      <c r="M48" s="6">
        <f>IF(O48=0,0,N48/O48)</f>
        <v>0</v>
      </c>
      <c r="N48" s="8" t="str">
        <f>F48</f>
        <v xml:space="preserve">                                       -    </v>
      </c>
      <c r="O48" s="10">
        <v>0</v>
      </c>
      <c r="P48" s="12"/>
      <c r="Q48" s="6">
        <f>IF(S48=0,0,R48/S48)</f>
        <v>0</v>
      </c>
      <c r="R48" s="12">
        <f>J48</f>
        <v>0</v>
      </c>
      <c r="S48" s="8">
        <f>K48</f>
        <v>0</v>
      </c>
      <c r="T48" s="10">
        <f>IF(V48=0,3,IF(U48&lt;0.01,3,IF(U48&gt;0.05,0,U48/(0.05-0.01)*3)))</f>
        <v>3</v>
      </c>
      <c r="U48" s="6">
        <f>IF(AA48=0,0,(V48-W48-X48-Y48-Z48)/AA48)</f>
        <v>-0.13787998403761736</v>
      </c>
      <c r="V48" s="10"/>
      <c r="W48" s="10"/>
      <c r="X48" s="10">
        <v>4301628</v>
      </c>
      <c r="Y48" s="10">
        <v>4301628</v>
      </c>
      <c r="Z48" s="10"/>
      <c r="AA48" s="10">
        <v>62396700</v>
      </c>
      <c r="AB48" s="12">
        <f>IF(AE48=0,3,IF(AD48/AE48&lt;$AE$7/100,3,IF(AD48/AE48&gt;$AD$7/100,0,3)))</f>
        <v>3</v>
      </c>
      <c r="AC48" s="29">
        <f>IF(AE48=0,0,AD48/AE48)</f>
        <v>0</v>
      </c>
      <c r="AD48" s="10">
        <v>0</v>
      </c>
      <c r="AE48" s="10"/>
      <c r="AF48" s="12">
        <f>IF(AG48&gt;3,IF(AG48&lt;8,1,0),0)</f>
        <v>1</v>
      </c>
      <c r="AG48" s="19">
        <f>AH48+4-AI48</f>
        <v>4</v>
      </c>
      <c r="AH48" s="18">
        <v>12</v>
      </c>
      <c r="AI48" s="18">
        <v>12</v>
      </c>
      <c r="AJ48" s="12">
        <f>IF(AK48&lt;0.3,0,IF(AK48&gt;0.7,2,2*AK48/0.7))</f>
        <v>0</v>
      </c>
      <c r="AK48" s="6">
        <f>AL48/(AL48+AM48)</f>
        <v>0</v>
      </c>
      <c r="AL48" s="8"/>
      <c r="AM48" s="12">
        <v>62396700</v>
      </c>
      <c r="AN48" s="12">
        <f>IF(AO48/1&lt;$AQ$7/100,0,IF(AO48/1&gt;$AP$7/100,$AN$7,($AP$7-$AQ$7)*AO48))</f>
        <v>0</v>
      </c>
      <c r="AO48" s="6">
        <f>IF(AQ48=0,0,AP48/AQ48-1)</f>
        <v>0</v>
      </c>
      <c r="AP48" s="8">
        <f>AL48</f>
        <v>0</v>
      </c>
      <c r="AQ48" s="12"/>
      <c r="AR48" s="12">
        <v>2</v>
      </c>
      <c r="AS48" s="12">
        <f>AP48</f>
        <v>0</v>
      </c>
      <c r="AT48" s="12">
        <v>0</v>
      </c>
      <c r="AU48" s="12">
        <f>IF(AV48&lt;$AW$7/100,1,0)</f>
        <v>1</v>
      </c>
      <c r="AV48" s="6">
        <f>IF(AX48=0,0,AW48/AX48)</f>
        <v>0</v>
      </c>
      <c r="AW48" s="10"/>
      <c r="AX48" s="10"/>
      <c r="AY48" s="12">
        <f>IF(AZ48=0,1,IF(AZ48/BA48&lt;0.01,1,0))</f>
        <v>1</v>
      </c>
      <c r="AZ48" s="10"/>
      <c r="BA48" s="10">
        <v>210672582.16999999</v>
      </c>
      <c r="BB48" s="12">
        <f>IF(BC48&lt;0.001,$BB$7,0)</f>
        <v>4</v>
      </c>
      <c r="BC48" s="6">
        <f>BD48/(BE48+BF48+BG48)</f>
        <v>0</v>
      </c>
      <c r="BD48" s="10"/>
      <c r="BE48" s="10">
        <v>2091.41</v>
      </c>
      <c r="BF48" s="10"/>
      <c r="BG48" s="10">
        <v>3799.91</v>
      </c>
      <c r="BH48" s="12">
        <f>IF(BI48&lt;0.95,0,IF(BI48&lt;1.05,2,0))</f>
        <v>2</v>
      </c>
      <c r="BI48" s="6">
        <f>(BJ48/BK48/BL48)/BM48</f>
        <v>0.98553405432569874</v>
      </c>
      <c r="BJ48" s="10">
        <v>27209400</v>
      </c>
      <c r="BK48" s="10">
        <v>39.4</v>
      </c>
      <c r="BL48" s="10">
        <v>12</v>
      </c>
      <c r="BM48" s="10">
        <v>58394.22</v>
      </c>
      <c r="BN48" s="12">
        <f>IF(BO48&lt;0.7,0,IF(BO48&lt;0.8,2,0))</f>
        <v>0</v>
      </c>
      <c r="BO48" s="6">
        <f>BP48/BQ48</f>
        <v>0.84504475140512247</v>
      </c>
      <c r="BP48" s="10">
        <v>52728003.840000004</v>
      </c>
      <c r="BQ48" s="8">
        <v>62396700</v>
      </c>
      <c r="BR48" s="25">
        <f>IF((BT48+BU48)/BV48&lt;0.6,0,2)</f>
        <v>2</v>
      </c>
      <c r="BS48" s="30">
        <f>(BT48+BU48)/BV48</f>
        <v>2</v>
      </c>
      <c r="BT48" s="10">
        <v>2</v>
      </c>
      <c r="BU48" s="10">
        <v>2</v>
      </c>
      <c r="BV48" s="10">
        <v>2</v>
      </c>
      <c r="BW48" s="12">
        <f>IF(BY48/BZ48&lt;$BY$7/100,0,IF(BY48/BZ48&gt;$BZ$7/100,3,$BW$7*(BY48/BZ48-$BW$7/100)/(($BY$7-$BZ$7)/100)))</f>
        <v>3</v>
      </c>
      <c r="BX48" s="6">
        <f>BY48/BZ48</f>
        <v>1</v>
      </c>
      <c r="BY48" s="10">
        <v>1</v>
      </c>
      <c r="BZ48" s="10">
        <v>1</v>
      </c>
      <c r="CA48" s="25">
        <f>IF(CB48&gt;0,0,5)</f>
        <v>5</v>
      </c>
      <c r="CB48" s="10">
        <v>0</v>
      </c>
      <c r="CC48" s="12">
        <f>IF(CD48/CE48&lt;$CD$7/100,0,IF(CD48/CE48&gt;$CE$7/100,$CC$7,$CC$7*(CD48/CE48-$CC$7/100)/(($CD$7-$CE$7)/100)))</f>
        <v>0</v>
      </c>
      <c r="CD48" s="10">
        <v>20</v>
      </c>
      <c r="CE48" s="10">
        <v>21</v>
      </c>
      <c r="CF48" s="25">
        <f>IF(CG48&gt;0,0,3)</f>
        <v>3</v>
      </c>
      <c r="CG48" s="10"/>
      <c r="CH48" s="25">
        <f>IF(CI48&gt;0,0,3)</f>
        <v>3</v>
      </c>
      <c r="CI48" s="10"/>
      <c r="CJ48" s="12">
        <f>IF(CL48/CK48&lt;0.95,0,5*(CK48/CL48))</f>
        <v>5</v>
      </c>
      <c r="CK48" s="10">
        <v>6</v>
      </c>
      <c r="CL48" s="12">
        <v>6</v>
      </c>
      <c r="CM48" s="31">
        <f>IF(CN48&gt;0,0,4)</f>
        <v>4</v>
      </c>
      <c r="CN48" s="10">
        <v>0</v>
      </c>
      <c r="CO48" s="10"/>
      <c r="CP48" s="12">
        <f>IF(CR48/CS48&gt;1,0,IF(CR48/CS48&lt;$CS$7/100,0,IF(CR48/CS48&gt;$CR$7/100,$CP$7,$CP$7*(CR48/CS48-$CS$7/100)/(($CR$7-$CS$7)/100))))</f>
        <v>4</v>
      </c>
      <c r="CQ48" s="6">
        <f>CR48/CS48</f>
        <v>1</v>
      </c>
      <c r="CR48" s="10">
        <v>64076.04</v>
      </c>
      <c r="CS48" s="10">
        <v>64076.04</v>
      </c>
      <c r="CT48" s="12">
        <f>IF(CU48&gt;0.01,0,3)</f>
        <v>3</v>
      </c>
      <c r="CU48" s="6">
        <f>IF(CW48=0,0,CV48/CW48)</f>
        <v>0</v>
      </c>
      <c r="CV48" s="10">
        <v>0</v>
      </c>
      <c r="CW48" s="10">
        <v>60870.3</v>
      </c>
      <c r="CX48" s="12">
        <f>IF(CY48&lt;0.9,0,5*CY48)</f>
        <v>5</v>
      </c>
      <c r="CY48" s="32">
        <f>CZ48/DA48</f>
        <v>1</v>
      </c>
      <c r="CZ48" s="5">
        <v>30</v>
      </c>
      <c r="DA48" s="5">
        <v>30</v>
      </c>
      <c r="DB48" s="12">
        <f>IF(DD48/DE48&lt;$DE$7/100,0,IF(DD48/DE48&gt;$DD$7/100,$DB$7,$DB$7*(DD48/DE48-$DE$7/100)/(($DD$7-$DE$7)/100)))</f>
        <v>4</v>
      </c>
      <c r="DC48" s="6">
        <f>DD48/DE48</f>
        <v>1</v>
      </c>
      <c r="DD48" s="5">
        <v>84</v>
      </c>
      <c r="DE48" s="5">
        <v>84</v>
      </c>
      <c r="DF48" s="33">
        <f>D48+H48+L48+P48+T48+AB48+AF48+AJ48+AN48+AR48+AU48+AY48+BB48+BH48+BN48+BR48+BW48+CA48+CC48+CF48+CH48+CJ48+CM48+CP48+CT48+CX48+DB48</f>
        <v>58</v>
      </c>
      <c r="DG48" s="45">
        <f>IF(DF48&gt;70,IF(DF48&gt;85,1,2),3)</f>
        <v>3</v>
      </c>
      <c r="DH48" s="34">
        <f>RANK(DF48,$DF$9:$DF$67)</f>
        <v>38</v>
      </c>
      <c r="DI48" s="70"/>
      <c r="DJ48" s="70"/>
    </row>
    <row r="49" spans="1:114" s="46" customFormat="1" ht="60" x14ac:dyDescent="0.25">
      <c r="A49" s="28">
        <v>57</v>
      </c>
      <c r="B49" s="14" t="s">
        <v>137</v>
      </c>
      <c r="C49" s="14" t="s">
        <v>191</v>
      </c>
      <c r="D49" s="12">
        <f>IF(E49&gt;1,0,IF(F49/G49&lt;$G$7/100,0,IF(F49/G49&gt;$F$7/100,3,$D$7*(F49/G49-$G$7/100)/(($F$7-$G$7)/100))))</f>
        <v>0</v>
      </c>
      <c r="E49" s="29">
        <f>IF(G49=0,0,F49/G49)</f>
        <v>1.000987301567319</v>
      </c>
      <c r="F49" s="9">
        <v>76041264.079999998</v>
      </c>
      <c r="G49" s="9">
        <v>75966262.469999999</v>
      </c>
      <c r="H49" s="12">
        <f>IF(J49/K49&lt;$K$7/100,0,IF(J49/K49&gt;$J$7/100,3,$H$7*(J49/K49-$K$7/100)/(($J$7-$K$7)/100)))</f>
        <v>0</v>
      </c>
      <c r="I49" s="6">
        <f>IF(K49=0,0,J49/K49)</f>
        <v>0.74670742333161422</v>
      </c>
      <c r="J49" s="9">
        <v>80236144.790000007</v>
      </c>
      <c r="K49" s="9">
        <v>107453257.17</v>
      </c>
      <c r="L49" s="12">
        <f>IF(N49/O49&lt;$O$7/100,0,IF(N49/O49&gt;$N$7/100,3,$L$7*(N49/O49-$O$7/100)/(($N$7-$O$7)/100)))</f>
        <v>3</v>
      </c>
      <c r="M49" s="6">
        <f>IF(O49=0,0,N49/O49)</f>
        <v>1.1020473055072464</v>
      </c>
      <c r="N49" s="8">
        <f>F49</f>
        <v>76041264.079999998</v>
      </c>
      <c r="O49" s="9">
        <v>69000000</v>
      </c>
      <c r="P49" s="12">
        <f>IF(R49/S49&lt;$S$7/100,0,IF(R49/S49&gt;$R$7/100,3,$P$7*(R49/S49-$S$7/100)/(($R$7-$S$7)/100)))</f>
        <v>0</v>
      </c>
      <c r="Q49" s="6">
        <f>IF(S49=0,0,R49/S49)</f>
        <v>0.74670742333161422</v>
      </c>
      <c r="R49" s="12">
        <f>J49</f>
        <v>80236144.790000007</v>
      </c>
      <c r="S49" s="8">
        <f>K49</f>
        <v>107453257.17</v>
      </c>
      <c r="T49" s="10">
        <f>IF(V49=0,3,IF(U49&lt;0.01,3,IF(U49&gt;0.05,0,U49/(0.05-0.01)*3)))</f>
        <v>3</v>
      </c>
      <c r="U49" s="6">
        <f>IF(AA49=0,0,(V49-W49-X49-Y49-Z49)/AA49)</f>
        <v>-0.34936757101291088</v>
      </c>
      <c r="V49" s="9">
        <v>6167752.3200000003</v>
      </c>
      <c r="W49" s="9">
        <v>6130789.4000000004</v>
      </c>
      <c r="X49" s="9">
        <v>35409343.109999999</v>
      </c>
      <c r="Y49" s="9">
        <v>3003129.27</v>
      </c>
      <c r="Z49" s="10">
        <v>4898834.8499999996</v>
      </c>
      <c r="AA49" s="9">
        <v>123864800</v>
      </c>
      <c r="AB49" s="12">
        <f>IF(AE49=0,3,IF(AD49/AE49&lt;$AE$7/100,3,IF(AD49/AE49&gt;$AD$7/100,0,3)))</f>
        <v>3</v>
      </c>
      <c r="AC49" s="29">
        <f>IF(AE49=0,0,AD49/AE49)</f>
        <v>5.2126954828476202E-3</v>
      </c>
      <c r="AD49" s="10">
        <v>442928</v>
      </c>
      <c r="AE49" s="10">
        <v>84971010</v>
      </c>
      <c r="AF49" s="12">
        <f>IF(AG49&gt;3,IF(AG49&lt;8,1,0),0)</f>
        <v>0</v>
      </c>
      <c r="AG49" s="19">
        <f>AH49+4-AI49</f>
        <v>3</v>
      </c>
      <c r="AH49" s="25">
        <v>17</v>
      </c>
      <c r="AI49" s="25">
        <v>18</v>
      </c>
      <c r="AJ49" s="12">
        <f>IF(AK49&lt;0.3,0,IF(AK49&gt;0.7,2,2*AK49/0.7))</f>
        <v>1.0771352293821308</v>
      </c>
      <c r="AK49" s="6">
        <f>AL49/(AL49+AM49)</f>
        <v>0.37699733028374577</v>
      </c>
      <c r="AL49" s="8">
        <f>F49</f>
        <v>76041264.079999998</v>
      </c>
      <c r="AM49" s="12">
        <v>125661130</v>
      </c>
      <c r="AN49" s="12">
        <f>IF(AO49/1&lt;$AQ$7/100,0,IF(AO49/1&gt;$AP$7/100,$AN$7,($AP$7-$AQ$7)*AO49))</f>
        <v>0.43077850181903976</v>
      </c>
      <c r="AO49" s="6">
        <f>IF(AQ49=0,0,AP49/AQ49-1)</f>
        <v>5.384731272737997E-2</v>
      </c>
      <c r="AP49" s="8">
        <f>AL49</f>
        <v>76041264.079999998</v>
      </c>
      <c r="AQ49" s="12">
        <v>72155864.670000002</v>
      </c>
      <c r="AR49" s="12">
        <v>2</v>
      </c>
      <c r="AS49" s="12">
        <f>AP49</f>
        <v>76041264.079999998</v>
      </c>
      <c r="AT49" s="12">
        <v>0</v>
      </c>
      <c r="AU49" s="12">
        <f>IF(AV49&lt;$AW$7/100,1,0)</f>
        <v>1</v>
      </c>
      <c r="AV49" s="6">
        <f>IF(AX49=0,0,AW49/AX49)</f>
        <v>0</v>
      </c>
      <c r="AW49" s="10"/>
      <c r="AX49" s="10">
        <v>49212388.979999997</v>
      </c>
      <c r="AY49" s="12">
        <f>IF(AZ49=0,1,IF(AZ49/BA49&lt;0.01,1,0))</f>
        <v>1</v>
      </c>
      <c r="AZ49" s="10"/>
      <c r="BA49" s="10">
        <v>20953974.710000001</v>
      </c>
      <c r="BB49" s="12">
        <f>IF(BC49&lt;0.001,$BB$7,0)</f>
        <v>4</v>
      </c>
      <c r="BC49" s="6">
        <f>BD49/(BE49+BF49+BG49)</f>
        <v>0</v>
      </c>
      <c r="BD49" s="10"/>
      <c r="BE49" s="10">
        <v>85961.97</v>
      </c>
      <c r="BF49" s="10">
        <v>134.41</v>
      </c>
      <c r="BG49" s="10">
        <v>24830.46</v>
      </c>
      <c r="BH49" s="12">
        <f>IF(BI49&lt;0.95,0,IF(BI49&lt;1.05,2,0))</f>
        <v>0</v>
      </c>
      <c r="BI49" s="6">
        <f>(BJ49/BK49/BL49)/BM49</f>
        <v>1.2210064778320822</v>
      </c>
      <c r="BJ49" s="9">
        <v>5162700</v>
      </c>
      <c r="BK49" s="9">
        <v>6.2</v>
      </c>
      <c r="BL49" s="9">
        <v>12</v>
      </c>
      <c r="BM49" s="9">
        <v>56831.09</v>
      </c>
      <c r="BN49" s="12">
        <f>IF(BO49&lt;0.7,0,IF(BO49&lt;0.8,2,0))</f>
        <v>0</v>
      </c>
      <c r="BO49" s="6">
        <f>BP49/BQ49</f>
        <v>0.45908376062699796</v>
      </c>
      <c r="BP49" s="9">
        <v>90874995.540000007</v>
      </c>
      <c r="BQ49" s="8">
        <v>197948617.08000001</v>
      </c>
      <c r="BR49" s="25">
        <f>IF((BT49+BU49)/BV49&lt;0.6,0,2)</f>
        <v>2</v>
      </c>
      <c r="BS49" s="30">
        <f>(BT49+BU49)/BV49</f>
        <v>8</v>
      </c>
      <c r="BT49" s="12">
        <v>4</v>
      </c>
      <c r="BU49" s="12">
        <v>4</v>
      </c>
      <c r="BV49" s="12">
        <v>1</v>
      </c>
      <c r="BW49" s="12">
        <f>IF(BY49/BZ49&lt;$BY$7/100,0,IF(BY49/BZ49&gt;$BZ$7/100,3,$BW$7*(BY49/BZ49-$BW$7/100)/(($BY$7-$BZ$7)/100)))</f>
        <v>3</v>
      </c>
      <c r="BX49" s="6">
        <f>BY49/BZ49</f>
        <v>1</v>
      </c>
      <c r="BY49" s="12">
        <v>2</v>
      </c>
      <c r="BZ49" s="12">
        <v>2</v>
      </c>
      <c r="CA49" s="25">
        <f>IF(CB49&gt;0,0,5)</f>
        <v>5</v>
      </c>
      <c r="CB49" s="10">
        <v>0</v>
      </c>
      <c r="CC49" s="12">
        <f>IF(CD49/CE49&lt;$CD$7/100,0,IF(CD49/CE49&gt;$CE$7/100,$CC$7,$CC$7*(CD49/CE49-$CC$7/100)/(($CD$7-$CE$7)/100)))</f>
        <v>2</v>
      </c>
      <c r="CD49" s="25">
        <v>28</v>
      </c>
      <c r="CE49" s="25">
        <v>28</v>
      </c>
      <c r="CF49" s="25">
        <f>IF(CG49&gt;0,0,3)</f>
        <v>3</v>
      </c>
      <c r="CG49" s="10"/>
      <c r="CH49" s="25">
        <f>IF(CI49&gt;0,0,3)</f>
        <v>3</v>
      </c>
      <c r="CI49" s="10"/>
      <c r="CJ49" s="12">
        <f>IF(CL49/CK49&lt;0.95,0,5*(CK49/CL49))</f>
        <v>5</v>
      </c>
      <c r="CK49" s="10">
        <v>6</v>
      </c>
      <c r="CL49" s="12">
        <v>6</v>
      </c>
      <c r="CM49" s="31">
        <f>IF(CN49&gt;0,0,4)</f>
        <v>4</v>
      </c>
      <c r="CN49" s="10">
        <v>0</v>
      </c>
      <c r="CO49" s="10">
        <v>9.5</v>
      </c>
      <c r="CP49" s="12">
        <f>IF(CR49/CS49&gt;1,0,IF(CR49/CS49&lt;$CS$7/100,0,IF(CR49/CS49&gt;$CR$7/100,$CP$7,$CP$7*(CR49/CS49-$CS$7/100)/(($CR$7-$CS$7)/100))))</f>
        <v>0</v>
      </c>
      <c r="CQ49" s="6">
        <f>CR49/CS49</f>
        <v>0.83037715268712542</v>
      </c>
      <c r="CR49" s="9">
        <v>252243.95</v>
      </c>
      <c r="CS49" s="9">
        <v>303770.34000000003</v>
      </c>
      <c r="CT49" s="12">
        <f>IF(CU49&gt;0.01,0,3)</f>
        <v>3</v>
      </c>
      <c r="CU49" s="6">
        <f>IF(CW49=0,0,CV49/CW49)</f>
        <v>0</v>
      </c>
      <c r="CV49" s="10"/>
      <c r="CW49" s="12">
        <v>144574</v>
      </c>
      <c r="CX49" s="12">
        <f>IF(CY49&lt;0.9,0,5*CY49)</f>
        <v>5</v>
      </c>
      <c r="CY49" s="32">
        <f>CZ49/DA49</f>
        <v>1</v>
      </c>
      <c r="CZ49" s="9">
        <v>32</v>
      </c>
      <c r="DA49" s="9">
        <v>32</v>
      </c>
      <c r="DB49" s="12">
        <f>IF(DD49/DE49&lt;$DE$7/100,0,IF(DD49/DE49&gt;$DD$7/100,$DB$7,$DB$7*(DD49/DE49-$DE$7/100)/(($DD$7-$DE$7)/100)))</f>
        <v>4</v>
      </c>
      <c r="DC49" s="6">
        <f>DD49/DE49</f>
        <v>1</v>
      </c>
      <c r="DD49" s="9">
        <v>76</v>
      </c>
      <c r="DE49" s="9">
        <v>76</v>
      </c>
      <c r="DF49" s="33">
        <f>D49+H49+L49+P49+T49+AB49+AF49+AJ49+AN49+AR49+AU49+AY49+BB49+BH49+BN49+BR49+BW49+CA49+CC49+CF49+CH49+CJ49+CM49+CP49+CT49+CX49+DB49</f>
        <v>57.507913731201171</v>
      </c>
      <c r="DG49" s="45">
        <f>IF(DF49&gt;70,IF(DF49&gt;85,1,2),3)</f>
        <v>3</v>
      </c>
      <c r="DH49" s="34">
        <f>RANK(DF49,$DF$9:$DF$67)</f>
        <v>41</v>
      </c>
      <c r="DI49" s="70"/>
      <c r="DJ49" s="70"/>
    </row>
    <row r="50" spans="1:114" s="46" customFormat="1" ht="60" x14ac:dyDescent="0.25">
      <c r="A50" s="28">
        <v>35</v>
      </c>
      <c r="B50" s="14" t="s">
        <v>137</v>
      </c>
      <c r="C50" s="14" t="s">
        <v>169</v>
      </c>
      <c r="D50" s="12"/>
      <c r="E50" s="29">
        <f>IF(G50=0,0,F50/G50)</f>
        <v>0</v>
      </c>
      <c r="F50" s="10" t="s">
        <v>208</v>
      </c>
      <c r="G50" s="10">
        <v>0</v>
      </c>
      <c r="H50" s="12"/>
      <c r="I50" s="6">
        <f>IF(K50=0,0,J50/K50)</f>
        <v>0</v>
      </c>
      <c r="J50" s="10" t="s">
        <v>210</v>
      </c>
      <c r="K50" s="10">
        <v>0</v>
      </c>
      <c r="L50" s="12"/>
      <c r="M50" s="6">
        <f>IF(O50=0,0,N50/O50)</f>
        <v>0</v>
      </c>
      <c r="N50" s="8" t="str">
        <f>F50</f>
        <v xml:space="preserve">                                       -    </v>
      </c>
      <c r="O50" s="10">
        <v>0</v>
      </c>
      <c r="P50" s="12"/>
      <c r="Q50" s="6">
        <f>IF(S50=0,0,R50/S50)</f>
        <v>0</v>
      </c>
      <c r="R50" s="12" t="str">
        <f>J50</f>
        <v xml:space="preserve">                                         -    </v>
      </c>
      <c r="S50" s="8">
        <f>K50</f>
        <v>0</v>
      </c>
      <c r="T50" s="10">
        <f>IF(V50=0,3,IF(U50&lt;0.01,3,IF(U50&gt;0.05,0,U50/(0.05-0.01)*3)))</f>
        <v>3</v>
      </c>
      <c r="U50" s="6">
        <f>IF(AA50=0,0,(V50-W50-X50-Y50-Z50)/AA50)</f>
        <v>-0.22388469612719242</v>
      </c>
      <c r="V50" s="10">
        <v>470073.38</v>
      </c>
      <c r="W50" s="10">
        <v>470073.38</v>
      </c>
      <c r="X50" s="10">
        <v>5950900</v>
      </c>
      <c r="Y50" s="10">
        <v>5950900</v>
      </c>
      <c r="Z50" s="10"/>
      <c r="AA50" s="10">
        <v>53160400</v>
      </c>
      <c r="AB50" s="12">
        <f>IF(AE50=0,3,IF(AD50/AE50&lt;$AE$7/100,3,IF(AD50/AE50&gt;$AD$7/100,0,3)))</f>
        <v>0</v>
      </c>
      <c r="AC50" s="29">
        <f>IF(AE50=0,0,AD50/AE50)</f>
        <v>0.7567226860687023</v>
      </c>
      <c r="AD50" s="10">
        <v>63443.63</v>
      </c>
      <c r="AE50" s="10">
        <v>83840</v>
      </c>
      <c r="AF50" s="12">
        <f>IF(AG50&gt;3,IF(AG50&lt;8,1,0),0)</f>
        <v>1</v>
      </c>
      <c r="AG50" s="19">
        <f>AH50+4-AI50</f>
        <v>4</v>
      </c>
      <c r="AH50" s="18">
        <v>12</v>
      </c>
      <c r="AI50" s="18">
        <v>12</v>
      </c>
      <c r="AJ50" s="12">
        <f>IF(AK50&lt;0.3,0,IF(AK50&gt;0.7,2,2*AK50/0.7))</f>
        <v>0</v>
      </c>
      <c r="AK50" s="6">
        <f>AL50/(AL50+AM50)</f>
        <v>0</v>
      </c>
      <c r="AL50" s="8"/>
      <c r="AM50" s="12">
        <v>53160400</v>
      </c>
      <c r="AN50" s="12">
        <f>IF(AO50/1&lt;$AQ$7/100,0,IF(AO50/1&gt;$AP$7/100,$AN$7,($AP$7-$AQ$7)*AO50))</f>
        <v>0</v>
      </c>
      <c r="AO50" s="6">
        <f>IF(AQ50=0,0,AP50/AQ50-1)</f>
        <v>0</v>
      </c>
      <c r="AP50" s="8">
        <f>AL50</f>
        <v>0</v>
      </c>
      <c r="AQ50" s="12"/>
      <c r="AR50" s="12">
        <v>2</v>
      </c>
      <c r="AS50" s="12">
        <f>AP50</f>
        <v>0</v>
      </c>
      <c r="AT50" s="12">
        <v>0</v>
      </c>
      <c r="AU50" s="12">
        <f>IF(AV50&lt;$AW$7/100,1,0)</f>
        <v>1</v>
      </c>
      <c r="AV50" s="6">
        <f>IF(AX50=0,0,AW50/AX50)</f>
        <v>0</v>
      </c>
      <c r="AW50" s="10"/>
      <c r="AX50" s="10">
        <v>1395237.44</v>
      </c>
      <c r="AY50" s="12">
        <f>IF(AZ50=0,1,IF(AZ50/BA50&lt;0.01,1,0))</f>
        <v>1</v>
      </c>
      <c r="AZ50" s="10"/>
      <c r="BA50" s="10">
        <v>20586.419999999998</v>
      </c>
      <c r="BB50" s="12">
        <f>IF(BC50&lt;0.001,$BB$7,0)</f>
        <v>4</v>
      </c>
      <c r="BC50" s="6">
        <f>BD50/(BE50+BF50+BG50)</f>
        <v>0</v>
      </c>
      <c r="BD50" s="10"/>
      <c r="BE50" s="10">
        <v>2742.39</v>
      </c>
      <c r="BF50" s="10"/>
      <c r="BG50" s="10">
        <v>4957.78</v>
      </c>
      <c r="BH50" s="12">
        <f>IF(BI50&lt;0.95,0,IF(BI50&lt;1.05,2,0))</f>
        <v>2</v>
      </c>
      <c r="BI50" s="6">
        <f>(BJ50/BK50/BL50)/BM50</f>
        <v>1.0229241027171079</v>
      </c>
      <c r="BJ50" s="10">
        <v>20858713</v>
      </c>
      <c r="BK50" s="10">
        <v>29.1</v>
      </c>
      <c r="BL50" s="10">
        <v>12</v>
      </c>
      <c r="BM50" s="10">
        <v>58394.22</v>
      </c>
      <c r="BN50" s="12">
        <f>IF(BO50&lt;0.7,0,IF(BO50&lt;0.8,2,0))</f>
        <v>0</v>
      </c>
      <c r="BO50" s="6">
        <f>BP50/BQ50</f>
        <v>0.82776579303732545</v>
      </c>
      <c r="BP50" s="10">
        <v>43615250</v>
      </c>
      <c r="BQ50" s="8">
        <v>52690326.619999997</v>
      </c>
      <c r="BR50" s="25">
        <f>IF((BT50+BU50)/BV50&lt;0.6,0,2)</f>
        <v>2</v>
      </c>
      <c r="BS50" s="30">
        <f>(BT50+BU50)/BV50</f>
        <v>2</v>
      </c>
      <c r="BT50" s="10">
        <v>2</v>
      </c>
      <c r="BU50" s="10">
        <v>2</v>
      </c>
      <c r="BV50" s="10">
        <v>2</v>
      </c>
      <c r="BW50" s="12">
        <f>IF(BY50/BZ50&lt;$BY$7/100,0,IF(BY50/BZ50&gt;$BZ$7/100,3,$BW$7*(BY50/BZ50-$BW$7/100)/(($BY$7-$BZ$7)/100)))</f>
        <v>3</v>
      </c>
      <c r="BX50" s="6">
        <f>BY50/BZ50</f>
        <v>1</v>
      </c>
      <c r="BY50" s="10">
        <v>1</v>
      </c>
      <c r="BZ50" s="10">
        <v>1</v>
      </c>
      <c r="CA50" s="25">
        <f>IF(CB50&gt;0,0,5)</f>
        <v>5</v>
      </c>
      <c r="CB50" s="10">
        <v>0</v>
      </c>
      <c r="CC50" s="12">
        <f>IF(CD50/CE50&lt;$CD$7/100,0,IF(CD50/CE50&gt;$CE$7/100,$CC$7,$CC$7*(CD50/CE50-$CC$7/100)/(($CD$7-$CE$7)/100)))</f>
        <v>2</v>
      </c>
      <c r="CD50" s="10">
        <v>20</v>
      </c>
      <c r="CE50" s="10">
        <v>20</v>
      </c>
      <c r="CF50" s="25">
        <f>IF(CG50&gt;0,0,3)</f>
        <v>3</v>
      </c>
      <c r="CG50" s="10"/>
      <c r="CH50" s="25">
        <f>IF(CI50&gt;0,0,3)</f>
        <v>3</v>
      </c>
      <c r="CI50" s="10"/>
      <c r="CJ50" s="12">
        <f>IF(CL50/CK50&lt;0.95,0,5*(CK50/CL50))</f>
        <v>5</v>
      </c>
      <c r="CK50" s="10">
        <v>6</v>
      </c>
      <c r="CL50" s="12">
        <v>6</v>
      </c>
      <c r="CM50" s="31">
        <f>IF(CN50&gt;0,0,4)</f>
        <v>4</v>
      </c>
      <c r="CN50" s="10">
        <v>0</v>
      </c>
      <c r="CO50" s="10">
        <v>9</v>
      </c>
      <c r="CP50" s="12">
        <f>IF(CR50/CS50&gt;1,0,IF(CR50/CS50&lt;$CS$7/100,0,IF(CR50/CS50&gt;$CR$7/100,$CP$7,$CP$7*(CR50/CS50-$CS$7/100)/(($CR$7-$CS$7)/100))))</f>
        <v>4</v>
      </c>
      <c r="CQ50" s="6">
        <f>CR50/CS50</f>
        <v>0.9913386819142127</v>
      </c>
      <c r="CR50" s="10">
        <v>53802.27</v>
      </c>
      <c r="CS50" s="10">
        <v>54272.34</v>
      </c>
      <c r="CT50" s="12">
        <f>IF(CU50&gt;0.01,0,3)</f>
        <v>3</v>
      </c>
      <c r="CU50" s="6">
        <f>IF(CW50=0,0,CV50/CW50)</f>
        <v>0</v>
      </c>
      <c r="CV50" s="10">
        <v>0</v>
      </c>
      <c r="CW50" s="10">
        <v>50163.7</v>
      </c>
      <c r="CX50" s="12">
        <f>IF(CY50&lt;0.9,0,5*CY50)</f>
        <v>5</v>
      </c>
      <c r="CY50" s="32">
        <f>CZ50/DA50</f>
        <v>1</v>
      </c>
      <c r="CZ50" s="5">
        <v>29</v>
      </c>
      <c r="DA50" s="5">
        <v>29</v>
      </c>
      <c r="DB50" s="12">
        <f>IF(DD50/DE50&lt;$DE$7/100,0,IF(DD50/DE50&gt;$DD$7/100,$DB$7,$DB$7*(DD50/DE50-$DE$7/100)/(($DD$7-$DE$7)/100)))</f>
        <v>4</v>
      </c>
      <c r="DC50" s="6">
        <f>DD50/DE50</f>
        <v>1</v>
      </c>
      <c r="DD50" s="5">
        <v>59</v>
      </c>
      <c r="DE50" s="5">
        <v>59</v>
      </c>
      <c r="DF50" s="33">
        <f>D50+H50+L50+P50+T50+AB50+AF50+AJ50+AN50+AR50+AU50+AY50+BB50+BH50+BN50+BR50+BW50+CA50+CC50+CF50+CH50+CJ50+CM50+CP50+CT50+CX50+DB50</f>
        <v>57</v>
      </c>
      <c r="DG50" s="45">
        <f>IF(DF50&gt;70,IF(DF50&gt;85,1,2),3)</f>
        <v>3</v>
      </c>
      <c r="DH50" s="34">
        <f>RANK(DF50,$DF$9:$DF$67)</f>
        <v>42</v>
      </c>
      <c r="DI50" s="70"/>
      <c r="DJ50" s="70"/>
    </row>
    <row r="51" spans="1:114" s="46" customFormat="1" ht="60" x14ac:dyDescent="0.25">
      <c r="A51" s="28">
        <v>15</v>
      </c>
      <c r="B51" s="14" t="s">
        <v>137</v>
      </c>
      <c r="C51" s="14" t="s">
        <v>149</v>
      </c>
      <c r="D51" s="12">
        <f>IF(E51&gt;1,0,IF(F51/G51&lt;$G$7/100,0,IF(F51/G51&gt;$F$7/100,3,$D$7*(F51/G51-$G$7/100)/(($F$7-$G$7)/100))))</f>
        <v>3</v>
      </c>
      <c r="E51" s="29">
        <f>IF(G51=0,0,F51/G51)</f>
        <v>0.98221177806174109</v>
      </c>
      <c r="F51" s="10">
        <v>46430697.32</v>
      </c>
      <c r="G51" s="10">
        <v>47271574.579999998</v>
      </c>
      <c r="H51" s="12">
        <f>IF(J51/K51&lt;$K$7/100,0,IF(J51/K51&gt;$J$7/100,3,$H$7*(J51/K51-$K$7/100)/(($J$7-$K$7)/100)))</f>
        <v>2.7103973657761267</v>
      </c>
      <c r="I51" s="6">
        <f>IF(K51=0,0,J51/K51)</f>
        <v>0.9722772630873634</v>
      </c>
      <c r="J51" s="10">
        <v>45743384.460000001</v>
      </c>
      <c r="K51" s="10">
        <v>47047674.770000003</v>
      </c>
      <c r="L51" s="12">
        <f>IF(N51/O51&lt;$O$7/100,0,IF(N51/O51&gt;$N$7/100,3,$L$7*(N51/O51-$O$7/100)/(($N$7-$O$7)/100)))</f>
        <v>3</v>
      </c>
      <c r="M51" s="6">
        <f>IF(O51=0,0,N51/O51)</f>
        <v>1.0762295980714849</v>
      </c>
      <c r="N51" s="8">
        <f>F51</f>
        <v>46430697.32</v>
      </c>
      <c r="O51" s="10">
        <v>43142000</v>
      </c>
      <c r="P51" s="12">
        <f>IF(R51/S51&lt;$S$7/100,0,IF(R51/S51&gt;$R$7/100,3,$P$7*(R51/S51-$S$7/100)/(($R$7-$S$7)/100)))</f>
        <v>3</v>
      </c>
      <c r="Q51" s="6">
        <f>IF(S51=0,0,R51/S51)</f>
        <v>0.9722772630873634</v>
      </c>
      <c r="R51" s="12">
        <f>J51</f>
        <v>45743384.460000001</v>
      </c>
      <c r="S51" s="8">
        <v>47047674.770000003</v>
      </c>
      <c r="T51" s="10">
        <f>IF(V51=0,3,IF(U51&lt;0.01,3,IF(U51&gt;0.05,0,U51/(0.05-0.01)*3)))</f>
        <v>3</v>
      </c>
      <c r="U51" s="6">
        <f>IF(AA51=0,0,(V51-W51-X51-Y51-Z51)/AA51)</f>
        <v>-5.712160231525041E-2</v>
      </c>
      <c r="V51" s="35">
        <v>1442250.27</v>
      </c>
      <c r="W51" s="10">
        <v>2939113.52</v>
      </c>
      <c r="X51" s="10">
        <v>3077588.09</v>
      </c>
      <c r="Y51" s="10">
        <v>3077588.09</v>
      </c>
      <c r="Z51" s="10"/>
      <c r="AA51" s="10">
        <v>133960517.91</v>
      </c>
      <c r="AB51" s="12">
        <f>IF(AE51=0,3,IF(AD51/AE51&lt;$AE$7/100,3,IF(AD51/AE51&gt;$AD$7/100,0,3)))</f>
        <v>3</v>
      </c>
      <c r="AC51" s="29">
        <f>IF(AE51=0,0,AD51/AE51)</f>
        <v>0</v>
      </c>
      <c r="AD51" s="10">
        <v>0</v>
      </c>
      <c r="AE51" s="10">
        <v>1009934.77</v>
      </c>
      <c r="AF51" s="12">
        <f>IF(AG51&gt;3,IF(AG51&lt;8,1,0),0)</f>
        <v>0</v>
      </c>
      <c r="AG51" s="19">
        <f>AH51+4-AI51</f>
        <v>-11</v>
      </c>
      <c r="AH51" s="18">
        <v>3</v>
      </c>
      <c r="AI51" s="18">
        <v>18</v>
      </c>
      <c r="AJ51" s="12">
        <f>IF(AK51&lt;0.3,0,IF(AK51&gt;0.7,2,2*AK51/0.7))</f>
        <v>0</v>
      </c>
      <c r="AK51" s="6">
        <f>AL51/(AL51+AM51)</f>
        <v>0.26442030310008019</v>
      </c>
      <c r="AL51" s="8">
        <f>F51</f>
        <v>46430697.32</v>
      </c>
      <c r="AM51" s="12">
        <v>129163600</v>
      </c>
      <c r="AN51" s="12">
        <f>IF(AO51/1&lt;$AQ$7/100,0,IF(AO51/1&gt;$AP$7/100,$AN$7,($AP$7-$AQ$7)*AO51))</f>
        <v>0</v>
      </c>
      <c r="AO51" s="6">
        <f>IF(AQ51=0,0,AP51/AQ51-1)</f>
        <v>-0.68299047080437392</v>
      </c>
      <c r="AP51" s="8">
        <f>AL51</f>
        <v>46430697.32</v>
      </c>
      <c r="AQ51" s="12">
        <v>146464673.91</v>
      </c>
      <c r="AR51" s="12">
        <v>2</v>
      </c>
      <c r="AS51" s="12">
        <f>AP51</f>
        <v>46430697.32</v>
      </c>
      <c r="AT51" s="12">
        <v>0</v>
      </c>
      <c r="AU51" s="12">
        <f>IF(AV51&lt;$AW$7/100,1,0)</f>
        <v>1</v>
      </c>
      <c r="AV51" s="6">
        <f>IF(AX51=0,0,AW51/AX51)</f>
        <v>0</v>
      </c>
      <c r="AW51" s="10"/>
      <c r="AX51" s="10">
        <v>8295171.0700000003</v>
      </c>
      <c r="AY51" s="12">
        <f>IF(AZ51=0,1,IF(AZ51/BA51&lt;0.01,1,0))</f>
        <v>1</v>
      </c>
      <c r="AZ51" s="10"/>
      <c r="BA51" s="10">
        <v>29787074.969999999</v>
      </c>
      <c r="BB51" s="12">
        <f>IF(BC51&lt;0.001,$BB$7,0)</f>
        <v>4</v>
      </c>
      <c r="BC51" s="6">
        <f>BD51/(BE51+BF51+BG51)</f>
        <v>0</v>
      </c>
      <c r="BD51" s="10"/>
      <c r="BE51" s="10">
        <v>200963.51</v>
      </c>
      <c r="BF51" s="10">
        <v>11</v>
      </c>
      <c r="BG51" s="10">
        <v>16529.97</v>
      </c>
      <c r="BH51" s="12">
        <f>IF(BI51&lt;0.95,0,IF(BI51&lt;1.05,2,0))</f>
        <v>0</v>
      </c>
      <c r="BI51" s="6">
        <f>(BJ51/BK51/BL51)/BM51</f>
        <v>1.0639373058244985</v>
      </c>
      <c r="BJ51" s="10">
        <v>44782700</v>
      </c>
      <c r="BK51" s="10">
        <v>58</v>
      </c>
      <c r="BL51" s="10">
        <v>12</v>
      </c>
      <c r="BM51" s="12">
        <v>60476.27</v>
      </c>
      <c r="BN51" s="12">
        <f>IF(BO51&lt;0.7,0,IF(BO51&lt;0.8,2,0))</f>
        <v>0</v>
      </c>
      <c r="BO51" s="6">
        <f>BP51/BQ51</f>
        <v>0.69962547091339133</v>
      </c>
      <c r="BP51" s="10">
        <v>124655512.34999999</v>
      </c>
      <c r="BQ51" s="8">
        <v>178174634.19</v>
      </c>
      <c r="BR51" s="25">
        <f>IF((BT51+BU51)/BV51&lt;0.6,0,2)</f>
        <v>2</v>
      </c>
      <c r="BS51" s="30">
        <f>(BT51+BU51)/BV51</f>
        <v>1.4</v>
      </c>
      <c r="BT51" s="10">
        <v>4</v>
      </c>
      <c r="BU51" s="10">
        <v>3</v>
      </c>
      <c r="BV51" s="10">
        <v>5</v>
      </c>
      <c r="BW51" s="12">
        <f>IF(BY51/BZ51&lt;$BY$7/100,0,IF(BY51/BZ51&gt;$BZ$7/100,3,$BW$7*(BY51/BZ51-$BW$7/100)/(($BY$7-$BZ$7)/100)))</f>
        <v>3</v>
      </c>
      <c r="BX51" s="6">
        <f>BY51/BZ51</f>
        <v>1</v>
      </c>
      <c r="BY51" s="10">
        <v>2</v>
      </c>
      <c r="BZ51" s="10">
        <v>2</v>
      </c>
      <c r="CA51" s="25">
        <f>IF(CB51&gt;0,0,5)</f>
        <v>5</v>
      </c>
      <c r="CB51" s="10">
        <v>0</v>
      </c>
      <c r="CC51" s="12">
        <f>IF(CD51/CE51&lt;$CD$7/100,0,IF(CD51/CE51&gt;$CE$7/100,$CC$7,$CC$7*(CD51/CE51-$CC$7/100)/(($CD$7-$CE$7)/100)))</f>
        <v>0</v>
      </c>
      <c r="CD51" s="37">
        <v>31</v>
      </c>
      <c r="CE51" s="37">
        <v>34</v>
      </c>
      <c r="CF51" s="25">
        <f>IF(CG51&gt;0,0,3)</f>
        <v>0</v>
      </c>
      <c r="CG51" s="10">
        <v>1</v>
      </c>
      <c r="CH51" s="25">
        <f>IF(CI51&gt;0,0,3)</f>
        <v>0</v>
      </c>
      <c r="CI51" s="10">
        <v>1</v>
      </c>
      <c r="CJ51" s="12">
        <f>IF(CL51/CK51&lt;0.95,0,5*(CK51/CL51))</f>
        <v>5</v>
      </c>
      <c r="CK51" s="10">
        <v>6</v>
      </c>
      <c r="CL51" s="12">
        <v>6</v>
      </c>
      <c r="CM51" s="31">
        <f>IF(CN51&gt;0,0,4)</f>
        <v>0</v>
      </c>
      <c r="CN51" s="12">
        <v>1</v>
      </c>
      <c r="CO51" s="12">
        <v>69.42</v>
      </c>
      <c r="CP51" s="12">
        <f>IF(CR51/CS51&gt;1,0,IF(CR51/CS51&lt;$CS$7/100,0,IF(CR51/CS51&gt;$CR$7/100,$CP$7,$CP$7*(CR51/CS51-$CS$7/100)/(($CR$7-$CS$7)/100))))</f>
        <v>4</v>
      </c>
      <c r="CQ51" s="6">
        <f>CR51/CS51</f>
        <v>0.98517904136023338</v>
      </c>
      <c r="CR51" s="40">
        <v>168287.21</v>
      </c>
      <c r="CS51" s="40">
        <v>170818.91</v>
      </c>
      <c r="CT51" s="12">
        <f>IF(CU51&gt;0.01,0,3)</f>
        <v>3</v>
      </c>
      <c r="CU51" s="6">
        <f>IF(CW51=0,0,CV51/CW51)</f>
        <v>0</v>
      </c>
      <c r="CV51" s="10">
        <v>0</v>
      </c>
      <c r="CW51" s="12">
        <v>180915.20000000001</v>
      </c>
      <c r="CX51" s="12">
        <f>IF(CY51&lt;0.9,0,5*CY51)</f>
        <v>5</v>
      </c>
      <c r="CY51" s="32">
        <f>CZ51/DA51</f>
        <v>1</v>
      </c>
      <c r="CZ51" s="9">
        <v>22</v>
      </c>
      <c r="DA51" s="9">
        <v>22</v>
      </c>
      <c r="DB51" s="12">
        <f>IF(DD51/DE51&lt;$DE$7/100,0,IF(DD51/DE51&gt;$DD$7/100,$DB$7,$DB$7*(DD51/DE51-$DE$7/100)/(($DD$7-$DE$7)/100)))</f>
        <v>4</v>
      </c>
      <c r="DC51" s="6">
        <f>DD51/DE51</f>
        <v>1</v>
      </c>
      <c r="DD51" s="9">
        <v>139</v>
      </c>
      <c r="DE51" s="9">
        <v>139</v>
      </c>
      <c r="DF51" s="33">
        <f>D51+H51+L51+P51+T51+AB51+AF51+AJ51+AN51+AR51+AU51+AY51+BB51+BH51+BN51+BR51+BW51+CA51+CC51+CF51+CH51+CJ51+CM51+CP51+CT51+CX51+DB51</f>
        <v>56.710397365776124</v>
      </c>
      <c r="DG51" s="45">
        <f>IF(DF51&gt;70,IF(DF51&gt;85,1,2),3)</f>
        <v>3</v>
      </c>
      <c r="DH51" s="34">
        <f>RANK(DF51,$DF$9:$DF$67)</f>
        <v>43</v>
      </c>
      <c r="DI51" s="70"/>
      <c r="DJ51" s="70"/>
    </row>
    <row r="52" spans="1:114" s="46" customFormat="1" ht="60" x14ac:dyDescent="0.25">
      <c r="A52" s="28">
        <v>55</v>
      </c>
      <c r="B52" s="14" t="s">
        <v>137</v>
      </c>
      <c r="C52" s="14" t="s">
        <v>189</v>
      </c>
      <c r="D52" s="12">
        <f>IF(E52&gt;1,0,IF(F52/G52&lt;$G$7/100,0,IF(F52/G52&gt;$F$7/100,3,$D$7*(F52/G52-$G$7/100)/(($F$7-$G$7)/100))))</f>
        <v>1.1707596843593153</v>
      </c>
      <c r="E52" s="29">
        <f>IF(G52=0,0,F52/G52)</f>
        <v>0.93122025824958177</v>
      </c>
      <c r="F52" s="9">
        <v>4294716.9000000004</v>
      </c>
      <c r="G52" s="9">
        <v>4611923.83</v>
      </c>
      <c r="H52" s="12">
        <f>IF(J52/K52&lt;$K$7/100,0,IF(J52/K52&gt;$J$7/100,3,$H$7*(J52/K52-$K$7/100)/(($J$7-$K$7)/100)))</f>
        <v>0</v>
      </c>
      <c r="I52" s="6">
        <f>IF(K52=0,0,J52/K52)</f>
        <v>0.66138839155840079</v>
      </c>
      <c r="J52" s="9">
        <v>3179444.14</v>
      </c>
      <c r="K52" s="9">
        <v>4807227.01</v>
      </c>
      <c r="L52" s="12">
        <f>IF(N52/O52&lt;$O$7/100,0,IF(N52/O52&gt;$N$7/100,3,$L$7*(N52/O52-$O$7/100)/(($N$7-$O$7)/100)))</f>
        <v>3</v>
      </c>
      <c r="M52" s="6">
        <f>IF(O52=0,0,N52/O52)</f>
        <v>5.7486706912245014</v>
      </c>
      <c r="N52" s="8">
        <f>F52</f>
        <v>4294716.9000000004</v>
      </c>
      <c r="O52" s="9">
        <v>747080</v>
      </c>
      <c r="P52" s="12">
        <f>IF(R52/S52&lt;$S$7/100,0,IF(R52/S52&gt;$R$7/100,3,$P$7*(R52/S52-$S$7/100)/(($R$7-$S$7)/100)))</f>
        <v>0</v>
      </c>
      <c r="Q52" s="6">
        <f>IF(S52=0,0,R52/S52)</f>
        <v>0.66138839155840079</v>
      </c>
      <c r="R52" s="12">
        <f>J52</f>
        <v>3179444.14</v>
      </c>
      <c r="S52" s="8">
        <f>K52</f>
        <v>4807227.01</v>
      </c>
      <c r="T52" s="10">
        <f>IF(V52=0,3,IF(U52&lt;0.01,3,IF(U52&gt;0.05,0,U52/(0.05-0.01)*3)))</f>
        <v>3</v>
      </c>
      <c r="U52" s="6">
        <f>IF(AA52=0,0,(V52-W52-X52-Y52-Z52)/AA52)</f>
        <v>-6.5195946670737817E-2</v>
      </c>
      <c r="V52" s="9">
        <v>1729671.5</v>
      </c>
      <c r="W52" s="9">
        <v>178052.03</v>
      </c>
      <c r="X52" s="9">
        <v>5472586.1200000001</v>
      </c>
      <c r="Y52" s="9">
        <v>2570111.31</v>
      </c>
      <c r="Z52" s="9"/>
      <c r="AA52" s="9">
        <v>99562600</v>
      </c>
      <c r="AB52" s="12">
        <f>IF(AE52=0,3,IF(AD52/AE52&lt;$AE$7/100,3,IF(AD52/AE52&gt;$AD$7/100,0,3)))</f>
        <v>0</v>
      </c>
      <c r="AC52" s="29">
        <f>IF(AE52=0,0,AD52/AE52)</f>
        <v>4.1364884200371509E-2</v>
      </c>
      <c r="AD52" s="9">
        <v>579713.03</v>
      </c>
      <c r="AE52" s="9">
        <v>14014617.5</v>
      </c>
      <c r="AF52" s="12">
        <f>IF(AG52&gt;3,IF(AG52&lt;8,1,0),0)</f>
        <v>0</v>
      </c>
      <c r="AG52" s="19">
        <f>AH52+4-AI52</f>
        <v>1</v>
      </c>
      <c r="AH52" s="25">
        <v>29</v>
      </c>
      <c r="AI52" s="25">
        <v>32</v>
      </c>
      <c r="AJ52" s="12">
        <f>IF(AK52&lt;0.3,0,IF(AK52&gt;0.7,2,2*AK52/0.7))</f>
        <v>0</v>
      </c>
      <c r="AK52" s="6">
        <f>AL52/(AL52+AM52)</f>
        <v>4.2531712048847523E-2</v>
      </c>
      <c r="AL52" s="8">
        <f>F52</f>
        <v>4294716.9000000004</v>
      </c>
      <c r="AM52" s="12">
        <v>96682100</v>
      </c>
      <c r="AN52" s="12">
        <f>IF(AO52/1&lt;$AQ$7/100,0,IF(AO52/1&gt;$AP$7/100,$AN$7,($AP$7-$AQ$7)*AO52))</f>
        <v>2</v>
      </c>
      <c r="AO52" s="6">
        <f>IF(AQ52=0,0,AP52/AQ52-1)</f>
        <v>0.1334791747846964</v>
      </c>
      <c r="AP52" s="8">
        <f>AL52</f>
        <v>4294716.9000000004</v>
      </c>
      <c r="AQ52" s="12">
        <v>3788968.51</v>
      </c>
      <c r="AR52" s="12">
        <v>2</v>
      </c>
      <c r="AS52" s="12">
        <f>AP52</f>
        <v>4294716.9000000004</v>
      </c>
      <c r="AT52" s="12">
        <v>0</v>
      </c>
      <c r="AU52" s="12">
        <f>IF(AV52&lt;$AW$7/100,1,0)</f>
        <v>1</v>
      </c>
      <c r="AV52" s="6">
        <f>IF(AX52=0,0,AW52/AX52)</f>
        <v>0</v>
      </c>
      <c r="AW52" s="10"/>
      <c r="AX52" s="10">
        <v>5985653.6299999999</v>
      </c>
      <c r="AY52" s="12">
        <f>IF(AZ52=0,1,IF(AZ52/BA52&lt;0.01,1,0))</f>
        <v>1</v>
      </c>
      <c r="AZ52" s="10"/>
      <c r="BA52" s="10">
        <v>2122619.17</v>
      </c>
      <c r="BB52" s="12">
        <f>IF(BC52&lt;0.001,$BB$7,0)</f>
        <v>4</v>
      </c>
      <c r="BC52" s="6">
        <f>BD52/(BE52+BF52+BG52)</f>
        <v>0</v>
      </c>
      <c r="BD52" s="10"/>
      <c r="BE52" s="10">
        <v>97603.97</v>
      </c>
      <c r="BF52" s="10">
        <v>967.26</v>
      </c>
      <c r="BG52" s="10">
        <v>7924.54</v>
      </c>
      <c r="BH52" s="12">
        <f>IF(BI52&lt;0.95,0,IF(BI52&lt;1.05,2,0))</f>
        <v>0</v>
      </c>
      <c r="BI52" s="6">
        <f>(BJ52/BK52/BL52)/BM52</f>
        <v>1.1848691625488372</v>
      </c>
      <c r="BJ52" s="9">
        <v>21494100</v>
      </c>
      <c r="BK52" s="9">
        <v>26.6</v>
      </c>
      <c r="BL52" s="9">
        <v>12</v>
      </c>
      <c r="BM52" s="9">
        <v>56831.09</v>
      </c>
      <c r="BN52" s="12">
        <f>IF(BO52&lt;0.7,0,IF(BO52&lt;0.8,2,0))</f>
        <v>0</v>
      </c>
      <c r="BO52" s="6">
        <f>BP52/BQ52</f>
        <v>0.67284985886048054</v>
      </c>
      <c r="BP52" s="9">
        <v>68950080.709999993</v>
      </c>
      <c r="BQ52" s="8">
        <v>102474690.01000001</v>
      </c>
      <c r="BR52" s="25">
        <f>IF((BT52+BU52)/BV52&lt;0.6,0,2)</f>
        <v>2</v>
      </c>
      <c r="BS52" s="30">
        <f>(BT52+BU52)/BV52</f>
        <v>6</v>
      </c>
      <c r="BT52" s="12">
        <v>4</v>
      </c>
      <c r="BU52" s="12">
        <v>2</v>
      </c>
      <c r="BV52" s="12">
        <v>1</v>
      </c>
      <c r="BW52" s="12">
        <f>IF(BY52/BZ52&lt;$BY$7/100,0,IF(BY52/BZ52&gt;$BZ$7/100,3,$BW$7*(BY52/BZ52-$BW$7/100)/(($BY$7-$BZ$7)/100)))</f>
        <v>3</v>
      </c>
      <c r="BX52" s="6">
        <f>BY52/BZ52</f>
        <v>1</v>
      </c>
      <c r="BY52" s="12">
        <v>2</v>
      </c>
      <c r="BZ52" s="12">
        <v>2</v>
      </c>
      <c r="CA52" s="25">
        <f>IF(CB52&gt;0,0,5)</f>
        <v>5</v>
      </c>
      <c r="CB52" s="10">
        <v>0</v>
      </c>
      <c r="CC52" s="12">
        <f>IF(CD52/CE52&lt;$CD$7/100,0,IF(CD52/CE52&gt;$CE$7/100,$CC$7,$CC$7*(CD52/CE52-$CC$7/100)/(($CD$7-$CE$7)/100)))</f>
        <v>0</v>
      </c>
      <c r="CD52" s="25">
        <v>36</v>
      </c>
      <c r="CE52" s="25">
        <v>38</v>
      </c>
      <c r="CF52" s="25">
        <f>IF(CG52&gt;0,0,3)</f>
        <v>3</v>
      </c>
      <c r="CG52" s="10"/>
      <c r="CH52" s="25">
        <f>IF(CI52&gt;0,0,3)</f>
        <v>3</v>
      </c>
      <c r="CI52" s="10"/>
      <c r="CJ52" s="12">
        <f>IF(CL52/CK52&lt;0.95,0,5*(CK52/CL52))</f>
        <v>5</v>
      </c>
      <c r="CK52" s="9">
        <v>6</v>
      </c>
      <c r="CL52" s="12">
        <v>6</v>
      </c>
      <c r="CM52" s="31">
        <f>IF(CN52&gt;0,0,4)</f>
        <v>4</v>
      </c>
      <c r="CN52" s="12">
        <v>0</v>
      </c>
      <c r="CO52" s="12">
        <v>13.5</v>
      </c>
      <c r="CP52" s="12">
        <f>IF(CR52/CS52&gt;1,0,IF(CR52/CS52&lt;$CS$7/100,0,IF(CR52/CS52&gt;$CR$7/100,$CP$7,$CP$7*(CR52/CS52-$CS$7/100)/(($CR$7-$CS$7)/100))))</f>
        <v>1.3394288547071647</v>
      </c>
      <c r="CQ52" s="6">
        <f>CR52/CS52</f>
        <v>0.89353143777798283</v>
      </c>
      <c r="CR52" s="9">
        <v>144460.48000000001</v>
      </c>
      <c r="CS52" s="9">
        <v>161673.64000000001</v>
      </c>
      <c r="CT52" s="12">
        <f>IF(CU52&gt;0.01,0,3)</f>
        <v>3</v>
      </c>
      <c r="CU52" s="6">
        <f>IF(CW52=0,0,CV52/CW52)</f>
        <v>0</v>
      </c>
      <c r="CV52" s="10">
        <v>0</v>
      </c>
      <c r="CW52" s="12">
        <v>115788.5</v>
      </c>
      <c r="CX52" s="12">
        <f>IF(CY52&lt;0.9,0,5*CY52)</f>
        <v>5</v>
      </c>
      <c r="CY52" s="32">
        <f>CZ52/DA52</f>
        <v>1</v>
      </c>
      <c r="CZ52" s="9">
        <v>17</v>
      </c>
      <c r="DA52" s="9">
        <v>17</v>
      </c>
      <c r="DB52" s="12">
        <f>IF(DD52/DE52&lt;$DE$7/100,0,IF(DD52/DE52&gt;$DD$7/100,$DB$7,$DB$7*(DD52/DE52-$DE$7/100)/(($DD$7-$DE$7)/100)))</f>
        <v>4</v>
      </c>
      <c r="DC52" s="6">
        <f>DD52/DE52</f>
        <v>1</v>
      </c>
      <c r="DD52" s="9">
        <v>80</v>
      </c>
      <c r="DE52" s="9">
        <v>80</v>
      </c>
      <c r="DF52" s="33">
        <f>D52+H52+L52+P52+T52+AB52+AF52+AJ52+AN52+AR52+AU52+AY52+BB52+BH52+BN52+BR52+BW52+CA52+CC52+CF52+CH52+CJ52+CM52+CP52+CT52+CX52+DB52</f>
        <v>55.510188539066476</v>
      </c>
      <c r="DG52" s="45">
        <f>IF(DF52&gt;70,IF(DF52&gt;85,1,2),3)</f>
        <v>3</v>
      </c>
      <c r="DH52" s="34">
        <f>RANK(DF52,$DF$9:$DF$67)</f>
        <v>44</v>
      </c>
      <c r="DI52" s="70"/>
      <c r="DJ52" s="70"/>
    </row>
    <row r="53" spans="1:114" s="46" customFormat="1" ht="60" x14ac:dyDescent="0.25">
      <c r="A53" s="28">
        <v>54</v>
      </c>
      <c r="B53" s="14" t="s">
        <v>137</v>
      </c>
      <c r="C53" s="14" t="s">
        <v>188</v>
      </c>
      <c r="D53" s="12">
        <f>IF(E53&gt;1,0,IF(F53/G53&lt;$G$7/100,0,IF(F53/G53&gt;$F$7/100,3,$D$7*(F53/G53-$G$7/100)/(($F$7-$G$7)/100))))</f>
        <v>0.40266511101220148</v>
      </c>
      <c r="E53" s="29">
        <f>IF(G53=0,0,F53/G53)</f>
        <v>0.91073773629365873</v>
      </c>
      <c r="F53" s="9">
        <v>9123255.6199999992</v>
      </c>
      <c r="G53" s="9">
        <v>10017434.5</v>
      </c>
      <c r="H53" s="12">
        <f>IF(J53/K53&lt;$K$7/100,0,IF(J53/K53&gt;$J$7/100,3,$H$7*(J53/K53-$K$7/100)/(($J$7-$K$7)/100)))</f>
        <v>0</v>
      </c>
      <c r="I53" s="6">
        <f>IF(K53=0,0,J53/K53)</f>
        <v>0.74631783406329266</v>
      </c>
      <c r="J53" s="9">
        <v>9195440</v>
      </c>
      <c r="K53" s="9">
        <v>12321077.67</v>
      </c>
      <c r="L53" s="12">
        <f>IF(N53/O53&lt;$O$7/100,0,IF(N53/O53&gt;$N$7/100,3,$L$7*(N53/O53-$O$7/100)/(($N$7-$O$7)/100)))</f>
        <v>3</v>
      </c>
      <c r="M53" s="6">
        <f>IF(O53=0,0,N53/O53)</f>
        <v>1.4035777876923077</v>
      </c>
      <c r="N53" s="8">
        <f>F53</f>
        <v>9123255.6199999992</v>
      </c>
      <c r="O53" s="9">
        <v>6500000</v>
      </c>
      <c r="P53" s="12">
        <f>IF(R53/S53&lt;$S$7/100,0,IF(R53/S53&gt;$R$7/100,3,$P$7*(R53/S53-$S$7/100)/(($R$7-$S$7)/100)))</f>
        <v>0</v>
      </c>
      <c r="Q53" s="6">
        <f>IF(S53=0,0,R53/S53)</f>
        <v>0.74631783406329266</v>
      </c>
      <c r="R53" s="12">
        <f>J53</f>
        <v>9195440</v>
      </c>
      <c r="S53" s="8">
        <f>K53</f>
        <v>12321077.67</v>
      </c>
      <c r="T53" s="10">
        <f>IF(V53=0,3,IF(U53&lt;0.01,3,IF(U53&gt;0.05,0,U53/(0.05-0.01)*3)))</f>
        <v>3</v>
      </c>
      <c r="U53" s="6">
        <f>IF(AA53=0,0,(V53-W53-X53-Y53-Z53)/AA53)</f>
        <v>-9.1013811331706884E-2</v>
      </c>
      <c r="V53" s="9">
        <v>112971.54</v>
      </c>
      <c r="W53" s="9"/>
      <c r="X53" s="9">
        <v>5798906.8300000001</v>
      </c>
      <c r="Y53" s="9">
        <v>1652062.35</v>
      </c>
      <c r="Z53" s="10"/>
      <c r="AA53" s="9">
        <v>80625100</v>
      </c>
      <c r="AB53" s="12">
        <f>IF(AE53=0,3,IF(AD53/AE53&lt;$AE$7/100,3,IF(AD53/AE53&gt;$AD$7/100,0,3)))</f>
        <v>3</v>
      </c>
      <c r="AC53" s="29">
        <f>IF(AE53=0,0,AD53/AE53)</f>
        <v>8.3965462610592467E-3</v>
      </c>
      <c r="AD53" s="9">
        <v>43273.440000000002</v>
      </c>
      <c r="AE53" s="9">
        <v>5153719</v>
      </c>
      <c r="AF53" s="12">
        <f>IF(AG53&gt;3,IF(AG53&lt;8,1,0),0)</f>
        <v>0</v>
      </c>
      <c r="AG53" s="19">
        <f>AH53+4-AI53</f>
        <v>-22</v>
      </c>
      <c r="AH53" s="25">
        <v>13</v>
      </c>
      <c r="AI53" s="25">
        <v>39</v>
      </c>
      <c r="AJ53" s="12">
        <f>IF(AK53&lt;0.3,0,IF(AK53&gt;0.7,2,2*AK53/0.7))</f>
        <v>0</v>
      </c>
      <c r="AK53" s="6">
        <f>AL53/(AL53+AM53)</f>
        <v>0.1001430267331069</v>
      </c>
      <c r="AL53" s="8">
        <f>F53</f>
        <v>9123255.6199999992</v>
      </c>
      <c r="AM53" s="12">
        <v>81979000</v>
      </c>
      <c r="AN53" s="12">
        <f>IF(AO53/1&lt;$AQ$7/100,0,IF(AO53/1&gt;$AP$7/100,$AN$7,($AP$7-$AQ$7)*AO53))</f>
        <v>2</v>
      </c>
      <c r="AO53" s="6">
        <f>IF(AQ53=0,0,AP53/AQ53-1)</f>
        <v>0.56660584933044422</v>
      </c>
      <c r="AP53" s="8">
        <f>AL53</f>
        <v>9123255.6199999992</v>
      </c>
      <c r="AQ53" s="12">
        <v>5823580.7199999997</v>
      </c>
      <c r="AR53" s="12">
        <v>2</v>
      </c>
      <c r="AS53" s="12">
        <f>AP53</f>
        <v>9123255.6199999992</v>
      </c>
      <c r="AT53" s="12">
        <v>0</v>
      </c>
      <c r="AU53" s="12">
        <f>IF(AV53&lt;$AW$7/100,1,0)</f>
        <v>1</v>
      </c>
      <c r="AV53" s="6">
        <f>IF(AX53=0,0,AW53/AX53)</f>
        <v>0</v>
      </c>
      <c r="AW53" s="10"/>
      <c r="AX53" s="10">
        <v>1499490.99</v>
      </c>
      <c r="AY53" s="12">
        <f>IF(AZ53=0,1,IF(AZ53/BA53&lt;0.01,1,0))</f>
        <v>1</v>
      </c>
      <c r="AZ53" s="10"/>
      <c r="BA53" s="10">
        <v>236383.46</v>
      </c>
      <c r="BB53" s="12">
        <f>IF(BC53&lt;0.001,$BB$7,0)</f>
        <v>4</v>
      </c>
      <c r="BC53" s="6">
        <f>BD53/(BE53+BF53+BG53)</f>
        <v>0</v>
      </c>
      <c r="BD53" s="10"/>
      <c r="BE53" s="10">
        <v>101213.01</v>
      </c>
      <c r="BF53" s="10"/>
      <c r="BG53" s="10">
        <v>6227.22</v>
      </c>
      <c r="BH53" s="12">
        <f>IF(BI53&lt;0.95,0,IF(BI53&lt;1.05,2,0))</f>
        <v>0</v>
      </c>
      <c r="BI53" s="6">
        <f>(BJ53/BK53/BL53)/BM53</f>
        <v>1.06235864911266</v>
      </c>
      <c r="BJ53" s="9">
        <v>15214500</v>
      </c>
      <c r="BK53" s="9">
        <v>21</v>
      </c>
      <c r="BL53" s="9">
        <v>12</v>
      </c>
      <c r="BM53" s="9">
        <v>56831.09</v>
      </c>
      <c r="BN53" s="12">
        <f>IF(BO53&lt;0.7,0,IF(BO53&lt;0.8,2,0))</f>
        <v>0</v>
      </c>
      <c r="BO53" s="6">
        <f>BP53/BQ53</f>
        <v>0.54773994804287374</v>
      </c>
      <c r="BP53" s="9">
        <v>49635409.979999997</v>
      </c>
      <c r="BQ53" s="8">
        <v>90618568.459999993</v>
      </c>
      <c r="BR53" s="25">
        <f>IF((BT53+BU53)/BV53&lt;0.6,0,2)</f>
        <v>2</v>
      </c>
      <c r="BS53" s="30">
        <f>(BT53+BU53)/BV53</f>
        <v>7</v>
      </c>
      <c r="BT53" s="12">
        <v>5</v>
      </c>
      <c r="BU53" s="12">
        <v>2</v>
      </c>
      <c r="BV53" s="12">
        <v>1</v>
      </c>
      <c r="BW53" s="12">
        <f>IF(BY53/BZ53&lt;$BY$7/100,0,IF(BY53/BZ53&gt;$BZ$7/100,3,$BW$7*(BY53/BZ53-$BW$7/100)/(($BY$7-$BZ$7)/100)))</f>
        <v>3</v>
      </c>
      <c r="BX53" s="6">
        <f>BY53/BZ53</f>
        <v>1</v>
      </c>
      <c r="BY53" s="12">
        <v>2</v>
      </c>
      <c r="BZ53" s="12">
        <v>2</v>
      </c>
      <c r="CA53" s="25">
        <f>IF(CB53&gt;0,0,5)</f>
        <v>0</v>
      </c>
      <c r="CB53" s="10">
        <v>1</v>
      </c>
      <c r="CC53" s="12">
        <f>IF(CD53/CE53&lt;$CD$7/100,0,IF(CD53/CE53&gt;$CE$7/100,$CC$7,$CC$7*(CD53/CE53-$CC$7/100)/(($CD$7-$CE$7)/100)))</f>
        <v>0</v>
      </c>
      <c r="CD53" s="25">
        <v>26</v>
      </c>
      <c r="CE53" s="25">
        <v>29</v>
      </c>
      <c r="CF53" s="25">
        <f>IF(CG53&gt;0,0,3)</f>
        <v>3</v>
      </c>
      <c r="CG53" s="10"/>
      <c r="CH53" s="25">
        <f>IF(CI53&gt;0,0,3)</f>
        <v>3</v>
      </c>
      <c r="CI53" s="10"/>
      <c r="CJ53" s="12">
        <f>IF(CL53/CK53&lt;0.95,0,5*(CK53/CL53))</f>
        <v>5</v>
      </c>
      <c r="CK53" s="9">
        <v>6</v>
      </c>
      <c r="CL53" s="12">
        <v>6</v>
      </c>
      <c r="CM53" s="31">
        <f>IF(CN53&gt;0,0,4)</f>
        <v>4</v>
      </c>
      <c r="CN53" s="10">
        <v>0</v>
      </c>
      <c r="CO53" s="10">
        <v>14.19</v>
      </c>
      <c r="CP53" s="12">
        <f>IF(CR53/CS53&gt;1,0,IF(CR53/CS53&lt;$CS$7/100,0,IF(CR53/CS53&gt;$CR$7/100,$CP$7,$CP$7*(CR53/CS53-$CS$7/100)/(($CR$7-$CS$7)/100))))</f>
        <v>4</v>
      </c>
      <c r="CQ53" s="6">
        <f>CR53/CS53</f>
        <v>0.99753568822498262</v>
      </c>
      <c r="CR53" s="9">
        <v>95146.55</v>
      </c>
      <c r="CS53" s="9">
        <v>95381.6</v>
      </c>
      <c r="CT53" s="12">
        <f>IF(CU53&gt;0.01,0,3)</f>
        <v>3</v>
      </c>
      <c r="CU53" s="6">
        <f>IF(CW53=0,0,CV53/CW53)</f>
        <v>0</v>
      </c>
      <c r="CV53" s="10">
        <v>0</v>
      </c>
      <c r="CW53" s="12">
        <v>100299.3</v>
      </c>
      <c r="CX53" s="12">
        <f>IF(CY53&lt;0.9,0,5*CY53)</f>
        <v>5</v>
      </c>
      <c r="CY53" s="32">
        <f>CZ53/DA53</f>
        <v>1</v>
      </c>
      <c r="CZ53" s="9">
        <v>20</v>
      </c>
      <c r="DA53" s="9">
        <v>20</v>
      </c>
      <c r="DB53" s="12">
        <f>IF(DD53/DE53&lt;$DE$7/100,0,IF(DD53/DE53&gt;$DD$7/100,$DB$7,$DB$7*(DD53/DE53-$DE$7/100)/(($DD$7-$DE$7)/100)))</f>
        <v>4</v>
      </c>
      <c r="DC53" s="6">
        <f>DD53/DE53</f>
        <v>1</v>
      </c>
      <c r="DD53" s="9">
        <v>64</v>
      </c>
      <c r="DE53" s="9">
        <v>64</v>
      </c>
      <c r="DF53" s="33">
        <f>D53+H53+L53+P53+T53+AB53+AF53+AJ53+AN53+AR53+AU53+AY53+BB53+BH53+BN53+BR53+BW53+CA53+CC53+CF53+CH53+CJ53+CM53+CP53+CT53+CX53+DB53</f>
        <v>55.402665111012197</v>
      </c>
      <c r="DG53" s="45">
        <f>IF(DF53&gt;70,IF(DF53&gt;85,1,2),3)</f>
        <v>3</v>
      </c>
      <c r="DH53" s="34">
        <f>RANK(DF53,$DF$9:$DF$67)</f>
        <v>45</v>
      </c>
      <c r="DI53" s="70"/>
      <c r="DJ53" s="70"/>
    </row>
    <row r="54" spans="1:114" s="46" customFormat="1" ht="60" x14ac:dyDescent="0.25">
      <c r="A54" s="28">
        <v>34</v>
      </c>
      <c r="B54" s="14" t="s">
        <v>137</v>
      </c>
      <c r="C54" s="14" t="s">
        <v>168</v>
      </c>
      <c r="D54" s="12"/>
      <c r="E54" s="29">
        <f>IF(G54=0,0,F54/G54)</f>
        <v>0</v>
      </c>
      <c r="F54" s="10" t="s">
        <v>208</v>
      </c>
      <c r="G54" s="10">
        <v>0</v>
      </c>
      <c r="H54" s="12"/>
      <c r="I54" s="6">
        <f>IF(K54=0,0,J54/K54)</f>
        <v>0</v>
      </c>
      <c r="J54" s="10" t="s">
        <v>210</v>
      </c>
      <c r="K54" s="10">
        <v>0</v>
      </c>
      <c r="L54" s="12"/>
      <c r="M54" s="6">
        <f>IF(O54=0,0,N54/O54)</f>
        <v>0</v>
      </c>
      <c r="N54" s="8" t="str">
        <f>F54</f>
        <v xml:space="preserve">                                       -    </v>
      </c>
      <c r="O54" s="10">
        <v>0</v>
      </c>
      <c r="P54" s="12"/>
      <c r="Q54" s="6">
        <f>IF(S54=0,0,R54/S54)</f>
        <v>0</v>
      </c>
      <c r="R54" s="12" t="str">
        <f>J54</f>
        <v xml:space="preserve">                                         -    </v>
      </c>
      <c r="S54" s="8">
        <f>K54</f>
        <v>0</v>
      </c>
      <c r="T54" s="10">
        <f>IF(V54=0,3,IF(U54&lt;0.01,3,IF(U54&gt;0.05,0,U54/(0.05-0.01)*3)))</f>
        <v>1.0156811151119869</v>
      </c>
      <c r="U54" s="6">
        <f>IF(AA54=0,0,(V54-W54-X54-Y54-Z54)/AA54)</f>
        <v>1.3542414868159824E-2</v>
      </c>
      <c r="V54" s="10">
        <v>1930789.09</v>
      </c>
      <c r="W54" s="10">
        <v>2271.85</v>
      </c>
      <c r="X54" s="10">
        <v>67270</v>
      </c>
      <c r="Y54" s="10">
        <v>67270</v>
      </c>
      <c r="Z54" s="10"/>
      <c r="AA54" s="10">
        <v>132471000</v>
      </c>
      <c r="AB54" s="12">
        <f>IF(AE54=0,3,IF(AD54/AE54&lt;$AE$7/100,3,IF(AD54/AE54&gt;$AD$7/100,0,3)))</f>
        <v>3</v>
      </c>
      <c r="AC54" s="29">
        <f>IF(AE54=0,0,AD54/AE54)</f>
        <v>0</v>
      </c>
      <c r="AD54" s="10">
        <v>0</v>
      </c>
      <c r="AE54" s="10">
        <v>372119.81</v>
      </c>
      <c r="AF54" s="12">
        <f>IF(AG54&gt;3,IF(AG54&lt;8,1,0),0)</f>
        <v>0</v>
      </c>
      <c r="AG54" s="19">
        <f>AH54+4-AI54</f>
        <v>-2</v>
      </c>
      <c r="AH54" s="18">
        <v>10</v>
      </c>
      <c r="AI54" s="18">
        <v>16</v>
      </c>
      <c r="AJ54" s="12">
        <f>IF(AK54&lt;0.3,0,IF(AK54&gt;0.7,2,2*AK54/0.7))</f>
        <v>0</v>
      </c>
      <c r="AK54" s="6">
        <f>AL54/(AL54+AM54)</f>
        <v>0</v>
      </c>
      <c r="AL54" s="8"/>
      <c r="AM54" s="12">
        <v>132471000</v>
      </c>
      <c r="AN54" s="12">
        <f>IF(AO54/1&lt;$AQ$7/100,0,IF(AO54/1&gt;$AP$7/100,$AN$7,($AP$7-$AQ$7)*AO54))</f>
        <v>0</v>
      </c>
      <c r="AO54" s="6">
        <f>IF(AQ54=0,0,AP54/AQ54-1)</f>
        <v>0</v>
      </c>
      <c r="AP54" s="8">
        <f>AL54</f>
        <v>0</v>
      </c>
      <c r="AQ54" s="12"/>
      <c r="AR54" s="12">
        <v>2</v>
      </c>
      <c r="AS54" s="12">
        <f>AP54</f>
        <v>0</v>
      </c>
      <c r="AT54" s="12">
        <v>0</v>
      </c>
      <c r="AU54" s="12">
        <f>IF(AV54&lt;$AW$7/100,1,0)</f>
        <v>1</v>
      </c>
      <c r="AV54" s="6">
        <f>IF(AX54=0,0,AW54/AX54)</f>
        <v>0</v>
      </c>
      <c r="AW54" s="10"/>
      <c r="AX54" s="10">
        <v>1941718.75</v>
      </c>
      <c r="AY54" s="12">
        <f>IF(AZ54=0,1,IF(AZ54/BA54&lt;0.01,1,0))</f>
        <v>1</v>
      </c>
      <c r="AZ54" s="10"/>
      <c r="BA54" s="10">
        <v>419470000.97000003</v>
      </c>
      <c r="BB54" s="12">
        <f>IF(BC54&lt;0.001,$BB$7,0)</f>
        <v>4</v>
      </c>
      <c r="BC54" s="6">
        <f>BD54/(BE54+BF54+BG54)</f>
        <v>0</v>
      </c>
      <c r="BD54" s="10"/>
      <c r="BE54" s="10">
        <v>9608.2199999999993</v>
      </c>
      <c r="BF54" s="10"/>
      <c r="BG54" s="10">
        <v>15178.35</v>
      </c>
      <c r="BH54" s="12">
        <f>IF(BI54&lt;0.95,0,IF(BI54&lt;1.05,2,0))</f>
        <v>2</v>
      </c>
      <c r="BI54" s="6">
        <f>(BJ54/BK54/BL54)/BM54</f>
        <v>1.0203323093950947</v>
      </c>
      <c r="BJ54" s="10">
        <v>52264900</v>
      </c>
      <c r="BK54" s="10">
        <v>73.099999999999994</v>
      </c>
      <c r="BL54" s="10">
        <v>12</v>
      </c>
      <c r="BM54" s="10">
        <v>58394.22</v>
      </c>
      <c r="BN54" s="12">
        <f>IF(BO54&lt;0.7,0,IF(BO54&lt;0.8,2,0))</f>
        <v>0</v>
      </c>
      <c r="BO54" s="6">
        <f>BP54/BQ54</f>
        <v>0.80588455496153</v>
      </c>
      <c r="BP54" s="10">
        <v>106832622.53</v>
      </c>
      <c r="BQ54" s="8">
        <v>132565665.73</v>
      </c>
      <c r="BR54" s="25">
        <f>IF((BT54+BU54)/BV54&lt;0.6,0,2)</f>
        <v>2</v>
      </c>
      <c r="BS54" s="30">
        <f>(BT54+BU54)/BV54</f>
        <v>0.8</v>
      </c>
      <c r="BT54" s="10">
        <v>1</v>
      </c>
      <c r="BU54" s="10">
        <v>3</v>
      </c>
      <c r="BV54" s="10">
        <v>5</v>
      </c>
      <c r="BW54" s="12">
        <f>IF(BY54/BZ54&lt;$BY$7/100,0,IF(BY54/BZ54&gt;$BZ$7/100,3,$BW$7*(BY54/BZ54-$BW$7/100)/(($BY$7-$BZ$7)/100)))</f>
        <v>3</v>
      </c>
      <c r="BX54" s="6">
        <f>BY54/BZ54</f>
        <v>1</v>
      </c>
      <c r="BY54" s="10">
        <v>2</v>
      </c>
      <c r="BZ54" s="10">
        <v>2</v>
      </c>
      <c r="CA54" s="25">
        <f>IF(CB54&gt;0,0,5)</f>
        <v>5</v>
      </c>
      <c r="CB54" s="10">
        <v>0</v>
      </c>
      <c r="CC54" s="12">
        <f>IF(CD54/CE54&lt;$CD$7/100,0,IF(CD54/CE54&gt;$CE$7/100,$CC$7,$CC$7*(CD54/CE54-$CC$7/100)/(($CD$7-$CE$7)/100)))</f>
        <v>0</v>
      </c>
      <c r="CD54" s="10">
        <v>23</v>
      </c>
      <c r="CE54" s="10">
        <v>25</v>
      </c>
      <c r="CF54" s="25">
        <f>IF(CG54&gt;0,0,3)</f>
        <v>3</v>
      </c>
      <c r="CG54" s="10"/>
      <c r="CH54" s="25">
        <f>IF(CI54&gt;0,0,3)</f>
        <v>3</v>
      </c>
      <c r="CI54" s="10"/>
      <c r="CJ54" s="12">
        <f>IF(CL54/CK54&lt;0.95,0,5*(CK54/CL54))</f>
        <v>5</v>
      </c>
      <c r="CK54" s="10">
        <v>6</v>
      </c>
      <c r="CL54" s="12">
        <v>6</v>
      </c>
      <c r="CM54" s="31">
        <f>IF(CN54&gt;0,0,4)</f>
        <v>4</v>
      </c>
      <c r="CN54" s="10">
        <v>0</v>
      </c>
      <c r="CO54" s="10">
        <v>0.04</v>
      </c>
      <c r="CP54" s="12">
        <f>IF(CR54/CS54&gt;1,0,IF(CR54/CS54&lt;$CS$7/100,0,IF(CR54/CS54&gt;$CR$7/100,$CP$7,$CP$7*(CR54/CS54-$CS$7/100)/(($CR$7-$CS$7)/100))))</f>
        <v>4</v>
      </c>
      <c r="CQ54" s="6">
        <f>CR54/CS54</f>
        <v>0.98686583262796879</v>
      </c>
      <c r="CR54" s="10">
        <v>145073.59</v>
      </c>
      <c r="CS54" s="10">
        <v>147004.37</v>
      </c>
      <c r="CT54" s="12">
        <f>IF(CU54&gt;0.01,0,3)</f>
        <v>3</v>
      </c>
      <c r="CU54" s="6">
        <f>IF(CW54=0,0,CV54/CW54)</f>
        <v>0</v>
      </c>
      <c r="CV54" s="10">
        <v>0</v>
      </c>
      <c r="CW54" s="10">
        <v>137429.29999999999</v>
      </c>
      <c r="CX54" s="12">
        <f>IF(CY54&lt;0.9,0,5*CY54)</f>
        <v>5</v>
      </c>
      <c r="CY54" s="32">
        <f>CZ54/DA54</f>
        <v>1</v>
      </c>
      <c r="CZ54" s="5">
        <v>33</v>
      </c>
      <c r="DA54" s="5">
        <v>33</v>
      </c>
      <c r="DB54" s="12">
        <f>IF(DD54/DE54&lt;$DE$7/100,0,IF(DD54/DE54&gt;$DD$7/100,$DB$7,$DB$7*(DD54/DE54-$DE$7/100)/(($DD$7-$DE$7)/100)))</f>
        <v>4</v>
      </c>
      <c r="DC54" s="6">
        <f>DD54/DE54</f>
        <v>1</v>
      </c>
      <c r="DD54" s="5">
        <v>138</v>
      </c>
      <c r="DE54" s="5">
        <v>138</v>
      </c>
      <c r="DF54" s="33">
        <f>D54+H54+L54+P54+T54+AB54+AF54+AJ54+AN54+AR54+AU54+AY54+BB54+BH54+BN54+BR54+BW54+CA54+CC54+CF54+CH54+CJ54+CM54+CP54+CT54+CX54+DB54</f>
        <v>55.015681115111988</v>
      </c>
      <c r="DG54" s="45">
        <f>IF(DF54&gt;70,IF(DF54&gt;85,1,2),3)</f>
        <v>3</v>
      </c>
      <c r="DH54" s="34">
        <f>RANK(DF54,$DF$9:$DF$67)</f>
        <v>46</v>
      </c>
      <c r="DI54" s="70"/>
      <c r="DJ54" s="70"/>
    </row>
    <row r="55" spans="1:114" s="46" customFormat="1" ht="60" x14ac:dyDescent="0.25">
      <c r="A55" s="28">
        <v>33</v>
      </c>
      <c r="B55" s="14" t="s">
        <v>137</v>
      </c>
      <c r="C55" s="14" t="s">
        <v>167</v>
      </c>
      <c r="D55" s="12"/>
      <c r="E55" s="29">
        <f>IF(G55=0,0,F55/G55)</f>
        <v>0</v>
      </c>
      <c r="F55" s="12" t="s">
        <v>209</v>
      </c>
      <c r="G55" s="12">
        <v>0</v>
      </c>
      <c r="H55" s="12"/>
      <c r="I55" s="6">
        <f>IF(K55=0,0,J55/K55)</f>
        <v>0</v>
      </c>
      <c r="J55" s="13"/>
      <c r="K55" s="13"/>
      <c r="L55" s="12"/>
      <c r="M55" s="6">
        <f>IF(O55=0,0,N55/O55)</f>
        <v>0</v>
      </c>
      <c r="N55" s="8" t="str">
        <f>F55</f>
        <v xml:space="preserve">                            -    </v>
      </c>
      <c r="O55" s="13">
        <v>0</v>
      </c>
      <c r="P55" s="12"/>
      <c r="Q55" s="6">
        <f>IF(S55=0,0,R55/S55)</f>
        <v>0</v>
      </c>
      <c r="R55" s="12">
        <f>J55</f>
        <v>0</v>
      </c>
      <c r="S55" s="8">
        <f>K55</f>
        <v>0</v>
      </c>
      <c r="T55" s="10">
        <f>IF(V55=0,3,IF(U55&lt;0.01,3,IF(U55&gt;0.05,0,U55/(0.05-0.01)*3)))</f>
        <v>3</v>
      </c>
      <c r="U55" s="6">
        <f>IF(AA55=0,0,(V55-W55-X55-Y55-Z55)/AA55)</f>
        <v>-0.23841569854331582</v>
      </c>
      <c r="V55" s="12"/>
      <c r="W55" s="12"/>
      <c r="X55" s="12">
        <v>9140977.0899999999</v>
      </c>
      <c r="Y55" s="12">
        <v>9140977.0899999999</v>
      </c>
      <c r="Z55" s="12"/>
      <c r="AA55" s="12">
        <v>76681000</v>
      </c>
      <c r="AB55" s="12">
        <f>IF(AE55=0,3,IF(AD55/AE55&lt;$AE$7/100,3,IF(AD55/AE55&gt;$AD$7/100,0,3)))</f>
        <v>0</v>
      </c>
      <c r="AC55" s="29">
        <f>IF(AE55=0,0,AD55/AE55)</f>
        <v>2.0903496503496504</v>
      </c>
      <c r="AD55" s="12">
        <v>59784</v>
      </c>
      <c r="AE55" s="12">
        <v>28600</v>
      </c>
      <c r="AF55" s="12">
        <f>IF(AG55&gt;3,IF(AG55&lt;8,1,0),0)</f>
        <v>0</v>
      </c>
      <c r="AG55" s="19">
        <f>AH55+4-AI55</f>
        <v>-2</v>
      </c>
      <c r="AH55" s="19">
        <v>6</v>
      </c>
      <c r="AI55" s="19">
        <v>12</v>
      </c>
      <c r="AJ55" s="12">
        <f>IF(AK55&lt;0.3,0,IF(AK55&gt;0.7,2,2*AK55/0.7))</f>
        <v>0</v>
      </c>
      <c r="AK55" s="6">
        <f>AL55/(AL55+AM55)</f>
        <v>0</v>
      </c>
      <c r="AL55" s="8"/>
      <c r="AM55" s="12">
        <v>76681000</v>
      </c>
      <c r="AN55" s="12">
        <f>IF(AO55/1&lt;$AQ$7/100,0,IF(AO55/1&gt;$AP$7/100,$AN$7,($AP$7-$AQ$7)*AO55))</f>
        <v>0</v>
      </c>
      <c r="AO55" s="6">
        <f>IF(AQ55=0,0,AP55/AQ55-1)</f>
        <v>0</v>
      </c>
      <c r="AP55" s="8">
        <f>AL55</f>
        <v>0</v>
      </c>
      <c r="AQ55" s="12"/>
      <c r="AR55" s="12">
        <v>2</v>
      </c>
      <c r="AS55" s="12">
        <f>AP55</f>
        <v>0</v>
      </c>
      <c r="AT55" s="12">
        <v>0</v>
      </c>
      <c r="AU55" s="12">
        <f>IF(AV55&lt;$AW$7/100,1,0)</f>
        <v>1</v>
      </c>
      <c r="AV55" s="6">
        <f>IF(AX55=0,0,AW55/AX55)</f>
        <v>0</v>
      </c>
      <c r="AW55" s="13">
        <v>0</v>
      </c>
      <c r="AX55" s="13">
        <v>117134.36</v>
      </c>
      <c r="AY55" s="12">
        <f>IF(AZ55=0,1,IF(AZ55/BA55&lt;0.01,1,0))</f>
        <v>1</v>
      </c>
      <c r="AZ55" s="12"/>
      <c r="BA55" s="12">
        <v>240765700.87</v>
      </c>
      <c r="BB55" s="12">
        <f>IF(BC55&lt;0.001,$BB$7,0)</f>
        <v>4</v>
      </c>
      <c r="BC55" s="6">
        <f>BD55/(BE55+BF55+BG55)</f>
        <v>0</v>
      </c>
      <c r="BD55" s="13"/>
      <c r="BE55" s="13">
        <v>12407.19</v>
      </c>
      <c r="BF55" s="13"/>
      <c r="BG55" s="13">
        <v>3553.83</v>
      </c>
      <c r="BH55" s="12">
        <f>IF(BI55&lt;0.95,0,IF(BI55&lt;1.05,2,0))</f>
        <v>2</v>
      </c>
      <c r="BI55" s="6">
        <f>(BJ55/BK55/BL55)/BM55</f>
        <v>0.97490123598448541</v>
      </c>
      <c r="BJ55" s="12">
        <v>31492900</v>
      </c>
      <c r="BK55" s="12">
        <v>46.1</v>
      </c>
      <c r="BL55" s="12">
        <v>12</v>
      </c>
      <c r="BM55" s="10">
        <v>58394.22</v>
      </c>
      <c r="BN55" s="12">
        <f>IF(BO55&lt;0.7,0,IF(BO55&lt;0.8,2,0))</f>
        <v>2</v>
      </c>
      <c r="BO55" s="6">
        <f>BP55/BQ55</f>
        <v>0.77253341636128892</v>
      </c>
      <c r="BP55" s="12">
        <v>59238634.899999999</v>
      </c>
      <c r="BQ55" s="8">
        <v>76681000</v>
      </c>
      <c r="BR55" s="25">
        <f>IF((BT55+BU55)/BV55&lt;0.6,0,2)</f>
        <v>2</v>
      </c>
      <c r="BS55" s="30">
        <f>(BT55+BU55)/BV55</f>
        <v>2</v>
      </c>
      <c r="BT55" s="13">
        <v>2</v>
      </c>
      <c r="BU55" s="12">
        <v>2</v>
      </c>
      <c r="BV55" s="12">
        <v>2</v>
      </c>
      <c r="BW55" s="12">
        <f>IF(BY55/BZ55&lt;$BY$7/100,0,IF(BY55/BZ55&gt;$BZ$7/100,3,$BW$7*(BY55/BZ55-$BW$7/100)/(($BY$7-$BZ$7)/100)))</f>
        <v>3</v>
      </c>
      <c r="BX55" s="6">
        <f>BY55/BZ55</f>
        <v>1</v>
      </c>
      <c r="BY55" s="12">
        <v>1</v>
      </c>
      <c r="BZ55" s="12">
        <v>1</v>
      </c>
      <c r="CA55" s="25">
        <f>IF(CB55&gt;0,0,5)</f>
        <v>5</v>
      </c>
      <c r="CB55" s="13">
        <v>0</v>
      </c>
      <c r="CC55" s="12">
        <f>IF(CD55/CE55&lt;$CD$7/100,0,IF(CD55/CE55&gt;$CE$7/100,$CC$7,$CC$7*(CD55/CE55-$CC$7/100)/(($CD$7-$CE$7)/100)))</f>
        <v>2</v>
      </c>
      <c r="CD55" s="12">
        <v>25</v>
      </c>
      <c r="CE55" s="12">
        <v>25</v>
      </c>
      <c r="CF55" s="25">
        <f>IF(CG55&gt;0,0,3)</f>
        <v>0</v>
      </c>
      <c r="CG55" s="12">
        <v>1</v>
      </c>
      <c r="CH55" s="25">
        <f>IF(CI55&gt;0,0,3)</f>
        <v>3</v>
      </c>
      <c r="CI55" s="13"/>
      <c r="CJ55" s="12">
        <f>IF(CL55/CK55&lt;0.95,0,5*(CK55/CL55))</f>
        <v>5</v>
      </c>
      <c r="CK55" s="12">
        <v>6</v>
      </c>
      <c r="CL55" s="12">
        <v>6</v>
      </c>
      <c r="CM55" s="31">
        <f>IF(CN55&gt;0,0,4)</f>
        <v>4</v>
      </c>
      <c r="CN55" s="10">
        <v>0</v>
      </c>
      <c r="CO55" s="10">
        <v>21.8</v>
      </c>
      <c r="CP55" s="12">
        <f>IF(CR55/CS55&gt;1,0,IF(CR55/CS55&lt;$CS$7/100,0,IF(CR55/CS55&gt;$CR$7/100,$CP$7,$CP$7*(CR55/CS55-$CS$7/100)/(($CR$7-$CS$7)/100))))</f>
        <v>4</v>
      </c>
      <c r="CQ55" s="6">
        <f>CR55/CS55</f>
        <v>1</v>
      </c>
      <c r="CR55" s="12">
        <v>83544.960000000006</v>
      </c>
      <c r="CS55" s="12">
        <v>83544.960000000006</v>
      </c>
      <c r="CT55" s="12">
        <f>IF(CU55&gt;0.01,0,3)</f>
        <v>3</v>
      </c>
      <c r="CU55" s="6">
        <f>IF(CW55=0,0,CV55/CW55)</f>
        <v>0</v>
      </c>
      <c r="CV55" s="13">
        <v>0</v>
      </c>
      <c r="CW55" s="12">
        <v>66277.7</v>
      </c>
      <c r="CX55" s="12">
        <f>IF(CY55&lt;0.9,0,5*CY55)</f>
        <v>5</v>
      </c>
      <c r="CY55" s="32">
        <f>CZ55/DA55</f>
        <v>1</v>
      </c>
      <c r="CZ55" s="5">
        <v>42</v>
      </c>
      <c r="DA55" s="5">
        <v>42</v>
      </c>
      <c r="DB55" s="12">
        <f>IF(DD55/DE55&lt;$DE$7/100,0,IF(DD55/DE55&gt;$DD$7/100,$DB$7,$DB$7*(DD55/DE55-$DE$7/100)/(($DD$7-$DE$7)/100)))</f>
        <v>4</v>
      </c>
      <c r="DC55" s="6">
        <f>DD55/DE55</f>
        <v>1</v>
      </c>
      <c r="DD55" s="5">
        <v>73</v>
      </c>
      <c r="DE55" s="5">
        <v>73</v>
      </c>
      <c r="DF55" s="33">
        <f>D55+H55+L55+P55+T55+AB55+AF55+AJ55+AN55+AR55+AU55+AY55+BB55+BH55+BN55+BR55+BW55+CA55+CC55+CF55+CH55+CJ55+CM55+CP55+CT55+CX55+DB55</f>
        <v>55</v>
      </c>
      <c r="DG55" s="45">
        <f>IF(DF55&gt;70,IF(DF55&gt;85,1,2),3)</f>
        <v>3</v>
      </c>
      <c r="DH55" s="34">
        <f>RANK(DF55,$DF$9:$DF$67)</f>
        <v>47</v>
      </c>
      <c r="DI55" s="70"/>
      <c r="DJ55" s="70"/>
    </row>
    <row r="56" spans="1:114" s="46" customFormat="1" ht="60" x14ac:dyDescent="0.25">
      <c r="A56" s="28">
        <v>30</v>
      </c>
      <c r="B56" s="14" t="s">
        <v>137</v>
      </c>
      <c r="C56" s="14" t="s">
        <v>164</v>
      </c>
      <c r="D56" s="12">
        <f>IF(E56&gt;1,0,IF(F56/G56&lt;$G$7/100,0,IF(F56/G56&gt;$F$7/100,3,$D$7*(F56/G56-$G$7/100)/(($F$7-$G$7)/100))))</f>
        <v>3</v>
      </c>
      <c r="E56" s="29">
        <f>IF(G56=0,0,F56/G56)</f>
        <v>1</v>
      </c>
      <c r="F56" s="10">
        <v>31852.01</v>
      </c>
      <c r="G56" s="10">
        <v>31852.01</v>
      </c>
      <c r="H56" s="12">
        <f>IF(J56/K56&lt;$K$7/100,0,IF(J56/K56&gt;$J$7/100,3,$H$7*(J56/K56-$K$7/100)/(($J$7-$K$7)/100)))</f>
        <v>0</v>
      </c>
      <c r="I56" s="6">
        <f>IF(K56=0,0,J56/K56)</f>
        <v>0</v>
      </c>
      <c r="J56" s="10"/>
      <c r="K56" s="10">
        <v>31852.01</v>
      </c>
      <c r="L56" s="12"/>
      <c r="M56" s="6">
        <f>IF(O56=0,0,N56/O56)</f>
        <v>0</v>
      </c>
      <c r="N56" s="8">
        <f>F56</f>
        <v>31852.01</v>
      </c>
      <c r="O56" s="10">
        <v>0</v>
      </c>
      <c r="P56" s="12">
        <f>IF(R56/S56&lt;$S$7/100,0,IF(R56/S56&gt;$R$7/100,3,$P$7*(R56/S56-$S$7/100)/(($R$7-$S$7)/100)))</f>
        <v>0</v>
      </c>
      <c r="Q56" s="6">
        <f>IF(S56=0,0,R56/S56)</f>
        <v>0</v>
      </c>
      <c r="R56" s="12">
        <f>J56</f>
        <v>0</v>
      </c>
      <c r="S56" s="8">
        <f>K56</f>
        <v>31852.01</v>
      </c>
      <c r="T56" s="10">
        <f>IF(V56=0,3,IF(U56&lt;0.01,3,IF(U56&gt;0.05,0,U56/(0.05-0.01)*3)))</f>
        <v>3</v>
      </c>
      <c r="U56" s="6">
        <f>IF(AA56=0,0,(V56-W56-X56-Y56-Z56)/AA56)</f>
        <v>-0.18138814515794896</v>
      </c>
      <c r="V56" s="10"/>
      <c r="W56" s="10"/>
      <c r="X56" s="10">
        <v>8371866.4199999999</v>
      </c>
      <c r="Y56" s="10">
        <v>4941694.26</v>
      </c>
      <c r="Z56" s="10">
        <v>2008930.8</v>
      </c>
      <c r="AA56" s="10">
        <v>84473500</v>
      </c>
      <c r="AB56" s="12">
        <f>IF(AE56=0,3,IF(AD56/AE56&lt;$AE$7/100,3,IF(AD56/AE56&gt;$AD$7/100,0,3)))</f>
        <v>0</v>
      </c>
      <c r="AC56" s="29">
        <f>IF(AE56=0,0,AD56/AE56)</f>
        <v>3.8254352094962827</v>
      </c>
      <c r="AD56" s="10">
        <v>173380.2</v>
      </c>
      <c r="AE56" s="10">
        <v>45323</v>
      </c>
      <c r="AF56" s="12">
        <f>IF(AG56&gt;3,IF(AG56&lt;8,1,0),0)</f>
        <v>0</v>
      </c>
      <c r="AG56" s="19">
        <f>AH56+4-AI56</f>
        <v>0</v>
      </c>
      <c r="AH56" s="18">
        <v>14</v>
      </c>
      <c r="AI56" s="18">
        <v>18</v>
      </c>
      <c r="AJ56" s="12">
        <f>IF(AK56&lt;0.3,0,IF(AK56&gt;0.7,2,2*AK56/0.7))</f>
        <v>0</v>
      </c>
      <c r="AK56" s="6">
        <f>AL56/(AL56+AM56)</f>
        <v>3.7692299058443975E-4</v>
      </c>
      <c r="AL56" s="8">
        <f>F56</f>
        <v>31852.01</v>
      </c>
      <c r="AM56" s="12">
        <v>84473500</v>
      </c>
      <c r="AN56" s="12">
        <v>2</v>
      </c>
      <c r="AO56" s="6">
        <f>IF(AQ56=0,0,AP56/AQ56-1)</f>
        <v>-0.57360093708165993</v>
      </c>
      <c r="AP56" s="8">
        <f>AL56</f>
        <v>31852.01</v>
      </c>
      <c r="AQ56" s="12">
        <v>74700</v>
      </c>
      <c r="AR56" s="12">
        <v>2</v>
      </c>
      <c r="AS56" s="12">
        <f>AP56</f>
        <v>31852.01</v>
      </c>
      <c r="AT56" s="12">
        <v>0</v>
      </c>
      <c r="AU56" s="12">
        <f>IF(AV56&lt;$AW$7/100,1,0)</f>
        <v>1</v>
      </c>
      <c r="AV56" s="6">
        <f>IF(AX56=0,0,AW56/AX56)</f>
        <v>0</v>
      </c>
      <c r="AW56" s="10"/>
      <c r="AX56" s="10">
        <v>163050.46</v>
      </c>
      <c r="AY56" s="12">
        <f>IF(AZ56=0,1,IF(AZ56/BA56&lt;0.01,1,0))</f>
        <v>1</v>
      </c>
      <c r="AZ56" s="10"/>
      <c r="BA56" s="10">
        <v>277448105.19</v>
      </c>
      <c r="BB56" s="12">
        <f>IF(BC56&lt;0.001,$BB$7,0)</f>
        <v>4</v>
      </c>
      <c r="BC56" s="6">
        <f>BD56/(BE56+BF56+BG56)</f>
        <v>0</v>
      </c>
      <c r="BD56" s="10"/>
      <c r="BE56" s="10">
        <v>23166.97</v>
      </c>
      <c r="BF56" s="10">
        <v>80</v>
      </c>
      <c r="BG56" s="10">
        <v>4069.01</v>
      </c>
      <c r="BH56" s="12">
        <f>IF(BI56&lt;0.95,0,IF(BI56&lt;1.05,2,0))</f>
        <v>0</v>
      </c>
      <c r="BI56" s="6">
        <f>(BJ56/BK56/BL56)/BM56</f>
        <v>1.0664553828144783</v>
      </c>
      <c r="BJ56" s="10">
        <v>34674625.479999997</v>
      </c>
      <c r="BK56" s="10">
        <v>46.4</v>
      </c>
      <c r="BL56" s="10">
        <v>12</v>
      </c>
      <c r="BM56" s="10">
        <v>58394.22</v>
      </c>
      <c r="BN56" s="12">
        <f>IF(BO56&lt;0.7,0,IF(BO56&lt;0.8,2,0))</f>
        <v>2</v>
      </c>
      <c r="BO56" s="6">
        <f>BP56/BQ56</f>
        <v>0.78875651831639504</v>
      </c>
      <c r="BP56" s="10">
        <v>66629023.75</v>
      </c>
      <c r="BQ56" s="8">
        <v>84473500</v>
      </c>
      <c r="BR56" s="25">
        <f>IF((BT56+BU56)/BV56&lt;0.6,0,2)</f>
        <v>2</v>
      </c>
      <c r="BS56" s="30">
        <f>(BT56+BU56)/BV56</f>
        <v>1</v>
      </c>
      <c r="BT56" s="10">
        <v>1</v>
      </c>
      <c r="BU56" s="10">
        <v>1</v>
      </c>
      <c r="BV56" s="10">
        <v>2</v>
      </c>
      <c r="BW56" s="12">
        <f>IF(BY56/BZ56&lt;$BY$7/100,0,IF(BY56/BZ56&gt;$BZ$7/100,3,$BW$7*(BY56/BZ56-$BW$7/100)/(($BY$7-$BZ$7)/100)))</f>
        <v>3</v>
      </c>
      <c r="BX56" s="6">
        <f>BY56/BZ56</f>
        <v>1</v>
      </c>
      <c r="BY56" s="10">
        <v>1</v>
      </c>
      <c r="BZ56" s="10">
        <v>1</v>
      </c>
      <c r="CA56" s="25">
        <f>IF(CB56&gt;0,0,5)</f>
        <v>5</v>
      </c>
      <c r="CB56" s="10">
        <v>0</v>
      </c>
      <c r="CC56" s="12">
        <f>IF(CD56/CE56&lt;$CD$7/100,0,IF(CD56/CE56&gt;$CE$7/100,$CC$7,$CC$7*(CD56/CE56-$CC$7/100)/(($CD$7-$CE$7)/100)))</f>
        <v>0</v>
      </c>
      <c r="CD56" s="10">
        <v>34</v>
      </c>
      <c r="CE56" s="10">
        <v>36</v>
      </c>
      <c r="CF56" s="25">
        <f>IF(CG56&gt;0,0,3)</f>
        <v>0</v>
      </c>
      <c r="CG56" s="10">
        <v>1</v>
      </c>
      <c r="CH56" s="25">
        <f>IF(CI56&gt;0,0,3)</f>
        <v>3</v>
      </c>
      <c r="CI56" s="10"/>
      <c r="CJ56" s="12">
        <f>IF(CL56/CK56&lt;0.95,0,5*(CK56/CL56))</f>
        <v>3.333333333333333</v>
      </c>
      <c r="CK56" s="10">
        <v>4</v>
      </c>
      <c r="CL56" s="12">
        <v>6</v>
      </c>
      <c r="CM56" s="31">
        <f>IF(CN56&gt;0,0,4)</f>
        <v>4</v>
      </c>
      <c r="CN56" s="10">
        <v>0</v>
      </c>
      <c r="CO56" s="10">
        <v>19.7</v>
      </c>
      <c r="CP56" s="12">
        <f>IF(CR56/CS56&gt;1,0,IF(CR56/CS56&lt;$CS$7/100,0,IF(CR56/CS56&gt;$CR$7/100,$CP$7,$CP$7*(CR56/CS56-$CS$7/100)/(($CR$7-$CS$7)/100))))</f>
        <v>4</v>
      </c>
      <c r="CQ56" s="6">
        <f>CR56/CS56</f>
        <v>1</v>
      </c>
      <c r="CR56" s="10">
        <v>88966.35</v>
      </c>
      <c r="CS56" s="10">
        <v>88966.35</v>
      </c>
      <c r="CT56" s="12">
        <f>IF(CU56&gt;0.01,0,3)</f>
        <v>3</v>
      </c>
      <c r="CU56" s="6">
        <f>IF(CW56=0,0,CV56/CW56)</f>
        <v>0</v>
      </c>
      <c r="CV56" s="10">
        <v>0</v>
      </c>
      <c r="CW56" s="10">
        <v>112884.69</v>
      </c>
      <c r="CX56" s="12">
        <f>IF(CY56&lt;0.9,0,5*CY56)</f>
        <v>5</v>
      </c>
      <c r="CY56" s="32">
        <f>CZ56/DA56</f>
        <v>1</v>
      </c>
      <c r="CZ56" s="5">
        <v>34</v>
      </c>
      <c r="DA56" s="5">
        <v>34</v>
      </c>
      <c r="DB56" s="12">
        <f>IF(DD56/DE56&lt;$DE$7/100,0,IF(DD56/DE56&gt;$DD$7/100,$DB$7,$DB$7*(DD56/DE56-$DE$7/100)/(($DD$7-$DE$7)/100)))</f>
        <v>4</v>
      </c>
      <c r="DC56" s="6">
        <f>DD56/DE56</f>
        <v>1</v>
      </c>
      <c r="DD56" s="5">
        <v>80</v>
      </c>
      <c r="DE56" s="5">
        <v>80</v>
      </c>
      <c r="DF56" s="33">
        <f>D56+H56+L56+P56+T56+AB56+AF56+AJ56+AN56+AR56+AU56+AY56+BB56+BH56+BN56+BR56+BW56+CA56+CC56+CF56+CH56+CJ56+CM56+CP56+CT56+CX56+DB56</f>
        <v>54.333333333333336</v>
      </c>
      <c r="DG56" s="45">
        <f>IF(DF56&gt;70,IF(DF56&gt;85,1,2),3)</f>
        <v>3</v>
      </c>
      <c r="DH56" s="34">
        <f>RANK(DF56,$DF$9:$DF$67)</f>
        <v>48</v>
      </c>
      <c r="DI56" s="70"/>
      <c r="DJ56" s="70"/>
    </row>
    <row r="57" spans="1:114" s="46" customFormat="1" ht="60" x14ac:dyDescent="0.25">
      <c r="A57" s="28">
        <v>42</v>
      </c>
      <c r="B57" s="14" t="s">
        <v>137</v>
      </c>
      <c r="C57" s="14" t="s">
        <v>176</v>
      </c>
      <c r="D57" s="12"/>
      <c r="E57" s="29">
        <f>IF(G57=0,0,F57/G57)</f>
        <v>0</v>
      </c>
      <c r="F57" s="10" t="s">
        <v>208</v>
      </c>
      <c r="G57" s="10">
        <v>0</v>
      </c>
      <c r="H57" s="12"/>
      <c r="I57" s="6">
        <f>IF(K57=0,0,J57/K57)</f>
        <v>0</v>
      </c>
      <c r="J57" s="10" t="s">
        <v>210</v>
      </c>
      <c r="K57" s="10">
        <v>0</v>
      </c>
      <c r="L57" s="12"/>
      <c r="M57" s="6">
        <f>IF(O57=0,0,N57/O57)</f>
        <v>0</v>
      </c>
      <c r="N57" s="8" t="str">
        <f>F57</f>
        <v xml:space="preserve">                                       -    </v>
      </c>
      <c r="O57" s="10">
        <v>0</v>
      </c>
      <c r="P57" s="12"/>
      <c r="Q57" s="6">
        <f>IF(S57=0,0,R57/S57)</f>
        <v>0</v>
      </c>
      <c r="R57" s="12" t="str">
        <f>J57</f>
        <v xml:space="preserve">                                         -    </v>
      </c>
      <c r="S57" s="8">
        <f>K57</f>
        <v>0</v>
      </c>
      <c r="T57" s="10">
        <f>IF(V57=0,3,IF(U57&lt;0.01,3,IF(U57&gt;0.05,0,U57/(0.05-0.01)*3)))</f>
        <v>3</v>
      </c>
      <c r="U57" s="6">
        <f>IF(AA57=0,0,(V57-W57-X57-Y57-Z57)/AA57)</f>
        <v>-1.0320129228052064E-2</v>
      </c>
      <c r="V57" s="10"/>
      <c r="W57" s="10"/>
      <c r="X57" s="10">
        <v>497846.13</v>
      </c>
      <c r="Y57" s="10">
        <v>497846.13</v>
      </c>
      <c r="Z57" s="10"/>
      <c r="AA57" s="10">
        <v>96480600</v>
      </c>
      <c r="AB57" s="12">
        <f>IF(AE57=0,3,IF(AD57/AE57&lt;$AE$7/100,3,IF(AD57/AE57&gt;$AD$7/100,0,3)))</f>
        <v>3</v>
      </c>
      <c r="AC57" s="29">
        <f>IF(AE57=0,0,AD57/AE57)</f>
        <v>0</v>
      </c>
      <c r="AD57" s="10">
        <v>0</v>
      </c>
      <c r="AE57" s="10">
        <v>5099</v>
      </c>
      <c r="AF57" s="12">
        <f>IF(AG57&gt;3,IF(AG57&lt;8,1,0),0)</f>
        <v>0</v>
      </c>
      <c r="AG57" s="19">
        <f>AH57+4-AI57</f>
        <v>-4</v>
      </c>
      <c r="AH57" s="18">
        <v>4</v>
      </c>
      <c r="AI57" s="18">
        <v>12</v>
      </c>
      <c r="AJ57" s="12">
        <f>IF(AK57&lt;0.3,0,IF(AK57&gt;0.7,2,2*AK57/0.7))</f>
        <v>0</v>
      </c>
      <c r="AK57" s="6">
        <f>AL57/(AL57+AM57)</f>
        <v>0</v>
      </c>
      <c r="AL57" s="8"/>
      <c r="AM57" s="12">
        <v>96480600</v>
      </c>
      <c r="AN57" s="12">
        <f>IF(AO57/1&lt;$AQ$7/100,0,IF(AO57/1&gt;$AP$7/100,$AN$7,($AP$7-$AQ$7)*AO57))</f>
        <v>0</v>
      </c>
      <c r="AO57" s="6">
        <f>IF(AQ57=0,0,AP57/AQ57-1)</f>
        <v>0</v>
      </c>
      <c r="AP57" s="8">
        <f>AL57</f>
        <v>0</v>
      </c>
      <c r="AQ57" s="12"/>
      <c r="AR57" s="12">
        <v>2</v>
      </c>
      <c r="AS57" s="12">
        <f>AP57</f>
        <v>0</v>
      </c>
      <c r="AT57" s="12">
        <v>0</v>
      </c>
      <c r="AU57" s="12">
        <f>IF(AV57&lt;$AW$7/100,1,0)</f>
        <v>1</v>
      </c>
      <c r="AV57" s="6">
        <f>IF(AX57=0,0,AW57/AX57)</f>
        <v>0</v>
      </c>
      <c r="AW57" s="10"/>
      <c r="AX57" s="10"/>
      <c r="AY57" s="12">
        <f>IF(AZ57=0,1,IF(AZ57/BA57&lt;0.01,1,0))</f>
        <v>1</v>
      </c>
      <c r="AZ57" s="10"/>
      <c r="BA57" s="10">
        <v>320156400</v>
      </c>
      <c r="BB57" s="12">
        <f>IF(BC57&lt;0.001,$BB$7,0)</f>
        <v>4</v>
      </c>
      <c r="BC57" s="6">
        <f>BD57/(BE57+BF57+BG57)</f>
        <v>0</v>
      </c>
      <c r="BD57" s="10"/>
      <c r="BE57" s="10">
        <v>19689.240000000002</v>
      </c>
      <c r="BF57" s="10"/>
      <c r="BG57" s="10">
        <v>12227.64</v>
      </c>
      <c r="BH57" s="12">
        <f>IF(BI57&lt;0.95,0,IF(BI57&lt;1.05,2,0))</f>
        <v>0</v>
      </c>
      <c r="BI57" s="6">
        <f>(BJ57/BK57/BL57)/BM57</f>
        <v>0.91859236649923293</v>
      </c>
      <c r="BJ57" s="10">
        <v>35853300</v>
      </c>
      <c r="BK57" s="10">
        <v>55.7</v>
      </c>
      <c r="BL57" s="10">
        <v>12</v>
      </c>
      <c r="BM57" s="10">
        <v>58394.22</v>
      </c>
      <c r="BN57" s="12">
        <f>IF(BO57&lt;0.7,0,IF(BO57&lt;0.8,2,0))</f>
        <v>0</v>
      </c>
      <c r="BO57" s="6">
        <f>BP57/BQ57</f>
        <v>0.81527909455372372</v>
      </c>
      <c r="BP57" s="10">
        <v>78658616.209999993</v>
      </c>
      <c r="BQ57" s="8">
        <v>96480600</v>
      </c>
      <c r="BR57" s="25">
        <f>IF((BT57+BU57)/BV57&lt;0.6,0,2)</f>
        <v>2</v>
      </c>
      <c r="BS57" s="30">
        <f>(BT57+BU57)/BV57</f>
        <v>2</v>
      </c>
      <c r="BT57" s="10">
        <v>3</v>
      </c>
      <c r="BU57" s="10">
        <v>3</v>
      </c>
      <c r="BV57" s="10">
        <v>3</v>
      </c>
      <c r="BW57" s="12">
        <f>IF(BY57/BZ57&lt;$BY$7/100,0,IF(BY57/BZ57&gt;$BZ$7/100,3,$BW$7*(BY57/BZ57-$BW$7/100)/(($BY$7-$BZ$7)/100)))</f>
        <v>3</v>
      </c>
      <c r="BX57" s="6">
        <f>BY57/BZ57</f>
        <v>1</v>
      </c>
      <c r="BY57" s="10">
        <v>1</v>
      </c>
      <c r="BZ57" s="10">
        <v>1</v>
      </c>
      <c r="CA57" s="25">
        <f>IF(CB57&gt;0,0,5)</f>
        <v>5</v>
      </c>
      <c r="CB57" s="10">
        <v>0</v>
      </c>
      <c r="CC57" s="12">
        <f>IF(CD57/CE57&lt;$CD$7/100,0,IF(CD57/CE57&gt;$CE$7/100,$CC$7,$CC$7*(CD57/CE57-$CC$7/100)/(($CD$7-$CE$7)/100)))</f>
        <v>2</v>
      </c>
      <c r="CD57" s="10">
        <v>22</v>
      </c>
      <c r="CE57" s="10">
        <v>22</v>
      </c>
      <c r="CF57" s="25">
        <f>IF(CG57&gt;0,0,3)</f>
        <v>0</v>
      </c>
      <c r="CG57" s="10">
        <v>1</v>
      </c>
      <c r="CH57" s="25">
        <f>IF(CI57&gt;0,0,3)</f>
        <v>3</v>
      </c>
      <c r="CI57" s="10"/>
      <c r="CJ57" s="12">
        <f>IF(CL57/CK57&lt;0.95,0,5*(CK57/CL57))</f>
        <v>5</v>
      </c>
      <c r="CK57" s="10">
        <v>6</v>
      </c>
      <c r="CL57" s="12">
        <v>6</v>
      </c>
      <c r="CM57" s="31">
        <f>IF(CN57&gt;0,0,4)</f>
        <v>4</v>
      </c>
      <c r="CN57" s="10">
        <v>0</v>
      </c>
      <c r="CO57" s="10">
        <v>31.57</v>
      </c>
      <c r="CP57" s="12">
        <f>IF(CR57/CS57&gt;1,0,IF(CR57/CS57&lt;$CS$7/100,0,IF(CR57/CS57&gt;$CR$7/100,$CP$7,$CP$7*(CR57/CS57-$CS$7/100)/(($CR$7-$CS$7)/100))))</f>
        <v>4</v>
      </c>
      <c r="CQ57" s="6">
        <f>CR57/CS57</f>
        <v>1</v>
      </c>
      <c r="CR57" s="10">
        <v>97333.5</v>
      </c>
      <c r="CS57" s="10">
        <v>97333.5</v>
      </c>
      <c r="CT57" s="12">
        <f>IF(CU57&gt;0.01,0,3)</f>
        <v>3</v>
      </c>
      <c r="CU57" s="6">
        <f>IF(CW57=0,0,CV57/CW57)</f>
        <v>0</v>
      </c>
      <c r="CV57" s="10">
        <v>0</v>
      </c>
      <c r="CW57" s="10">
        <v>92927.7</v>
      </c>
      <c r="CX57" s="12">
        <f>IF(CY57&lt;0.9,0,5*CY57)</f>
        <v>5</v>
      </c>
      <c r="CY57" s="32">
        <f>CZ57/DA57</f>
        <v>1</v>
      </c>
      <c r="CZ57" s="5">
        <v>21</v>
      </c>
      <c r="DA57" s="5">
        <v>21</v>
      </c>
      <c r="DB57" s="12">
        <f>IF(DD57/DE57&lt;$DE$7/100,0,IF(DD57/DE57&gt;$DD$7/100,$DB$7,$DB$7*(DD57/DE57-$DE$7/100)/(($DD$7-$DE$7)/100)))</f>
        <v>4</v>
      </c>
      <c r="DC57" s="6">
        <f>DD57/DE57</f>
        <v>1</v>
      </c>
      <c r="DD57" s="5">
        <v>116</v>
      </c>
      <c r="DE57" s="5">
        <v>116</v>
      </c>
      <c r="DF57" s="33">
        <f>D57+H57+L57+P57+T57+AB57+AF57+AJ57+AN57+AR57+AU57+AY57+BB57+BH57+BN57+BR57+BW57+CA57+CC57+CF57+CH57+CJ57+CM57+CP57+CT57+CX57+DB57</f>
        <v>54</v>
      </c>
      <c r="DG57" s="45">
        <f>IF(DF57&gt;70,IF(DF57&gt;85,1,2),3)</f>
        <v>3</v>
      </c>
      <c r="DH57" s="34">
        <f>RANK(DF57,$DF$9:$DF$67)</f>
        <v>49</v>
      </c>
      <c r="DI57" s="70"/>
      <c r="DJ57" s="70"/>
    </row>
    <row r="58" spans="1:114" s="46" customFormat="1" ht="60" x14ac:dyDescent="0.25">
      <c r="A58" s="28">
        <v>2</v>
      </c>
      <c r="B58" s="14" t="s">
        <v>134</v>
      </c>
      <c r="C58" s="14" t="s">
        <v>136</v>
      </c>
      <c r="D58" s="12">
        <f>IF(E58&gt;1,0,IF(F58/G58&lt;$G$7/100,0,IF(F58/G58&gt;$F$7/100,3,$D$7*(F58/G58-$G$7/100)/(($F$7-$G$7)/100))))</f>
        <v>0</v>
      </c>
      <c r="E58" s="29">
        <f>IF(G58=0,0,F58/G58)</f>
        <v>1.5147707423864203</v>
      </c>
      <c r="F58" s="12">
        <v>121363431.88</v>
      </c>
      <c r="G58" s="12">
        <v>80120000</v>
      </c>
      <c r="H58" s="12">
        <f>IF(J58/K58&lt;$K$7/100,0,IF(J58/K58&gt;$J$7/100,3,$H$7*(J58/K58-$K$7/100)/(($J$7-$K$7)/100)))</f>
        <v>2.7747414776954926</v>
      </c>
      <c r="I58" s="6">
        <f>IF(K58=0,0,J58/K58)</f>
        <v>0.97399310607187983</v>
      </c>
      <c r="J58" s="20">
        <v>133519260.55</v>
      </c>
      <c r="K58" s="20">
        <v>137084400</v>
      </c>
      <c r="L58" s="12">
        <f>IF(N58/O58&lt;$O$7/100,0,IF(N58/O58&gt;$N$7/100,3,$L$7*(N58/O58-$O$7/100)/(($N$7-$O$7)/100)))</f>
        <v>3</v>
      </c>
      <c r="M58" s="6">
        <f>IF(O58=0,0,N58/O58)</f>
        <v>1.5147707423864203</v>
      </c>
      <c r="N58" s="8">
        <f>F58</f>
        <v>121363431.88</v>
      </c>
      <c r="O58" s="20">
        <v>80120000</v>
      </c>
      <c r="P58" s="12">
        <f>IF(R58/S58&lt;$S$7/100,0,IF(R58/S58&gt;$R$7/100,3,$P$7*(R58/S58-$S$7/100)/(($R$7-$S$7)/100)))</f>
        <v>3</v>
      </c>
      <c r="Q58" s="6">
        <f>IF(S58=0,0,R58/S58)</f>
        <v>0.97399310607187983</v>
      </c>
      <c r="R58" s="12">
        <f>J58</f>
        <v>133519260.55</v>
      </c>
      <c r="S58" s="8">
        <v>137084400</v>
      </c>
      <c r="T58" s="10">
        <f>IF(V58=0,3,IF(U58&lt;0.01,3,IF(U58&gt;0.05,0,U58/(0.05-0.01)*3)))</f>
        <v>3</v>
      </c>
      <c r="U58" s="6">
        <f>IF(AA58=0,0,(V58-W58-X58-Y58-Z58)/AA58)</f>
        <v>0</v>
      </c>
      <c r="V58" s="35"/>
      <c r="W58" s="12"/>
      <c r="X58" s="12"/>
      <c r="Y58" s="12"/>
      <c r="Z58" s="12"/>
      <c r="AA58" s="12">
        <v>387018200</v>
      </c>
      <c r="AB58" s="12">
        <f>IF(AE58=0,3,IF(AD58/AE58&lt;$AE$7/100,3,IF(AD58/AE58&gt;$AD$7/100,0,3)))</f>
        <v>0</v>
      </c>
      <c r="AC58" s="29">
        <f>IF(AE58=0,0,AD58/AE58)</f>
        <v>0.2771534272933755</v>
      </c>
      <c r="AD58" s="12">
        <v>1397172</v>
      </c>
      <c r="AE58" s="12">
        <v>5041150</v>
      </c>
      <c r="AF58" s="12">
        <f>IF(AG58&gt;3,IF(AG58&lt;8,1,0),0)</f>
        <v>0</v>
      </c>
      <c r="AG58" s="19">
        <f>AH58+4-AI58</f>
        <v>3</v>
      </c>
      <c r="AH58" s="19">
        <v>18</v>
      </c>
      <c r="AI58" s="19">
        <v>19</v>
      </c>
      <c r="AJ58" s="12">
        <f>IF(AK58&lt;0.3,0,IF(AK58&gt;0.7,2,2*AK58/0.7))</f>
        <v>0</v>
      </c>
      <c r="AK58" s="6">
        <f>AL58/(AL58+AM58)</f>
        <v>0.24564573352625374</v>
      </c>
      <c r="AL58" s="8">
        <f>F58</f>
        <v>121363431.88</v>
      </c>
      <c r="AM58" s="12">
        <v>372695350</v>
      </c>
      <c r="AN58" s="12">
        <f>IF(AO58/1&lt;$AQ$7/100,0,IF(AO58/1&gt;$AP$7/100,$AN$7,($AP$7-$AQ$7)*AO58))</f>
        <v>2</v>
      </c>
      <c r="AO58" s="6">
        <f>IF(AQ58=0,0,AP58/AQ58-1)</f>
        <v>0.34835292107480864</v>
      </c>
      <c r="AP58" s="8">
        <f>AL58</f>
        <v>121363431.88</v>
      </c>
      <c r="AQ58" s="12">
        <v>90008654.25</v>
      </c>
      <c r="AR58" s="12">
        <v>2</v>
      </c>
      <c r="AS58" s="12">
        <f>AP58</f>
        <v>121363431.88</v>
      </c>
      <c r="AT58" s="12">
        <v>0</v>
      </c>
      <c r="AU58" s="12">
        <f>IF(AV58&lt;$AW$7/100,1,0)</f>
        <v>1</v>
      </c>
      <c r="AV58" s="6">
        <f>IF(AX58=0,0,AW58/AX58)</f>
        <v>0</v>
      </c>
      <c r="AW58" s="20">
        <v>0</v>
      </c>
      <c r="AX58" s="20">
        <v>43329648.149999999</v>
      </c>
      <c r="AY58" s="12">
        <f>IF(AZ58=0,1,IF(AZ58/BA58&lt;0.01,1,0))</f>
        <v>1</v>
      </c>
      <c r="AZ58" s="12"/>
      <c r="BA58" s="12">
        <v>9420143.9000000004</v>
      </c>
      <c r="BB58" s="12">
        <f>IF(BC58&lt;0.001,$BB$7,0)</f>
        <v>4</v>
      </c>
      <c r="BC58" s="29">
        <f>BD58/(BE58+BF58+BG58)</f>
        <v>0</v>
      </c>
      <c r="BD58" s="20"/>
      <c r="BE58" s="20">
        <v>319109.40999999997</v>
      </c>
      <c r="BF58" s="20"/>
      <c r="BG58" s="20">
        <v>23852.21</v>
      </c>
      <c r="BH58" s="12">
        <f>IF(BI58&lt;0.95,0,IF(BI58&lt;1.05,2,0))</f>
        <v>0</v>
      </c>
      <c r="BI58" s="6">
        <f>(BJ58/BK58/BL58)/BM58</f>
        <v>0.8059547809267813</v>
      </c>
      <c r="BJ58" s="12">
        <v>163207584</v>
      </c>
      <c r="BK58" s="12">
        <v>165.2</v>
      </c>
      <c r="BL58" s="12">
        <v>12</v>
      </c>
      <c r="BM58" s="12">
        <v>102150</v>
      </c>
      <c r="BN58" s="12">
        <f>IF(BO58&lt;0.7,0,IF(BO58&lt;0.8,2,0))</f>
        <v>0</v>
      </c>
      <c r="BO58" s="6">
        <f>BP58/BQ58</f>
        <v>0.84090891048936245</v>
      </c>
      <c r="BP58" s="12">
        <v>437724588.81999999</v>
      </c>
      <c r="BQ58" s="8">
        <v>520537460.55000001</v>
      </c>
      <c r="BR58" s="25">
        <f>IF((BT58+BU58)/BV58&lt;0.6,0,2)</f>
        <v>2</v>
      </c>
      <c r="BS58" s="30">
        <f>(BT58+BU58)/BV58</f>
        <v>0.72727272727272729</v>
      </c>
      <c r="BT58" s="12">
        <v>6</v>
      </c>
      <c r="BU58" s="12">
        <v>2</v>
      </c>
      <c r="BV58" s="12">
        <v>11</v>
      </c>
      <c r="BW58" s="12">
        <f>IF(BY58/BZ58&lt;BY56/100,0,IF(BY58/BZ58&gt;BZ56/100,3,BW56*(BY58/BZ58-BW56/100)/((BY56-BZ56)/100)))</f>
        <v>0</v>
      </c>
      <c r="BX58" s="6">
        <f>BY58/BZ58</f>
        <v>0</v>
      </c>
      <c r="BY58" s="12"/>
      <c r="BZ58" s="12">
        <v>2</v>
      </c>
      <c r="CA58" s="25">
        <f>IF(CB58&gt;0,0,5)</f>
        <v>0</v>
      </c>
      <c r="CB58" s="20">
        <v>1</v>
      </c>
      <c r="CC58" s="12">
        <f>IF(CD58/CE58&lt;$CD$7/100,0,IF(CD58/CE58&gt;$CE$7/100,$CC$7,$CC$7*(CD58/CE58-$CC$7/100)/(($CD$7-$CE$7)/100)))</f>
        <v>0</v>
      </c>
      <c r="CD58" s="36">
        <v>28</v>
      </c>
      <c r="CE58" s="36">
        <v>32</v>
      </c>
      <c r="CF58" s="25">
        <f>IF(CG58&gt;0,0,3)</f>
        <v>3</v>
      </c>
      <c r="CG58" s="12"/>
      <c r="CH58" s="25">
        <f>IF(CI58&gt;0,0,3)</f>
        <v>3</v>
      </c>
      <c r="CI58" s="20"/>
      <c r="CJ58" s="12">
        <f>IF(CL58/CK58&lt;0.95,0,5*(CK58/CL58))</f>
        <v>4.166666666666667</v>
      </c>
      <c r="CK58" s="12">
        <v>5</v>
      </c>
      <c r="CL58" s="12">
        <v>6</v>
      </c>
      <c r="CM58" s="31">
        <f>IF(CN58&gt;0,0,4)</f>
        <v>4</v>
      </c>
      <c r="CN58" s="12">
        <v>0</v>
      </c>
      <c r="CO58" s="12">
        <v>168.38</v>
      </c>
      <c r="CP58" s="12">
        <f>IF(CR58/CS58&gt;1,0,IF(CR58/CS58&lt;$CS$7/100,0,IF(CR58/CS58&gt;$CR$7/100,$CP$7,$CP$7*(CR58/CS58-$CS$7/100)/(($CR$7-$CS$7)/100))))</f>
        <v>4</v>
      </c>
      <c r="CQ58" s="6">
        <f>CR58/CS58</f>
        <v>0.98067202138961507</v>
      </c>
      <c r="CR58" s="13">
        <v>521655.38</v>
      </c>
      <c r="CS58" s="13">
        <v>531936.64</v>
      </c>
      <c r="CT58" s="12">
        <f>IF(CU58&gt;0.01,0,3)</f>
        <v>3</v>
      </c>
      <c r="CU58" s="6">
        <f>IF(CW58=0,0,CV58/CW58)</f>
        <v>0</v>
      </c>
      <c r="CV58" s="13">
        <v>0</v>
      </c>
      <c r="CW58" s="12">
        <v>516586.35122000001</v>
      </c>
      <c r="CX58" s="12">
        <f>IF(CY58&lt;0.9,0,5*CY58)</f>
        <v>5</v>
      </c>
      <c r="CY58" s="32">
        <f>CZ58/DA58</f>
        <v>1</v>
      </c>
      <c r="CZ58" s="9">
        <v>50</v>
      </c>
      <c r="DA58" s="9">
        <v>50</v>
      </c>
      <c r="DB58" s="12">
        <f>IF(DD58/DE58&lt;$DE$7/100,0,IF(DD58/DE58&gt;$DD$7/100,$DB$7,$DB$7*(DD58/DE58-$DE$7/100)/(($DD$7-$DE$7)/100)))</f>
        <v>4</v>
      </c>
      <c r="DC58" s="6">
        <f>DD58/DE58</f>
        <v>1</v>
      </c>
      <c r="DD58" s="9">
        <v>459</v>
      </c>
      <c r="DE58" s="9">
        <v>459</v>
      </c>
      <c r="DF58" s="33">
        <f>D58+H58+L58+P58+T58+AB58+AF58+AJ58+AN58+AR58+AU58+AY58+BB58+BH58+BN58+BR58+BW58+CA58+CC58+CF58+CH58+CJ58+CM58+CP58+CT58+CX58+DB58</f>
        <v>53.941408144362157</v>
      </c>
      <c r="DG58" s="45">
        <f>IF(DF58&gt;70,IF(DF58&gt;85,1,2),3)</f>
        <v>3</v>
      </c>
      <c r="DH58" s="34">
        <f>RANK(DF58,$DF$9:$DF$67)</f>
        <v>50</v>
      </c>
      <c r="DI58" s="70"/>
      <c r="DJ58" s="70"/>
    </row>
    <row r="59" spans="1:114" s="46" customFormat="1" ht="60" x14ac:dyDescent="0.25">
      <c r="A59" s="28">
        <v>28</v>
      </c>
      <c r="B59" s="14" t="s">
        <v>137</v>
      </c>
      <c r="C59" s="14" t="s">
        <v>162</v>
      </c>
      <c r="D59" s="12"/>
      <c r="E59" s="29">
        <f>IF(G59=0,0,F59/G59)</f>
        <v>0</v>
      </c>
      <c r="F59" s="10"/>
      <c r="G59" s="10"/>
      <c r="H59" s="12"/>
      <c r="I59" s="6">
        <f>IF(K59=0,0,J59/K59)</f>
        <v>0</v>
      </c>
      <c r="J59" s="10"/>
      <c r="K59" s="10"/>
      <c r="L59" s="12"/>
      <c r="M59" s="6">
        <f>IF(O59=0,0,N59/O59)</f>
        <v>0</v>
      </c>
      <c r="N59" s="8">
        <f>F59</f>
        <v>0</v>
      </c>
      <c r="O59" s="10">
        <v>0</v>
      </c>
      <c r="P59" s="12"/>
      <c r="Q59" s="6">
        <f>IF(S59=0,0,R59/S59)</f>
        <v>0</v>
      </c>
      <c r="R59" s="12">
        <f>J59</f>
        <v>0</v>
      </c>
      <c r="S59" s="8">
        <f>K59</f>
        <v>0</v>
      </c>
      <c r="T59" s="10">
        <f>IF(V59=0,3,IF(U59&lt;0.01,3,IF(U59&gt;0.05,0,U59/(0.05-0.01)*3)))</f>
        <v>3</v>
      </c>
      <c r="U59" s="6">
        <f>IF(AA59=0,0,(V59-W59-X59-Y59-Z59)/AA59)</f>
        <v>-0.22631964813841024</v>
      </c>
      <c r="V59" s="10"/>
      <c r="W59" s="10"/>
      <c r="X59" s="10">
        <v>3722879</v>
      </c>
      <c r="Y59" s="10">
        <v>3722879</v>
      </c>
      <c r="Z59" s="10"/>
      <c r="AA59" s="10">
        <v>32899300</v>
      </c>
      <c r="AB59" s="12">
        <f>IF(AE59=0,3,IF(AD59/AE59&lt;$AE$7/100,3,IF(AD59/AE59&gt;$AD$7/100,0,3)))</f>
        <v>0</v>
      </c>
      <c r="AC59" s="29">
        <f>IF(AE59=0,0,AD59/AE59)</f>
        <v>0.16014064248042192</v>
      </c>
      <c r="AD59" s="10">
        <v>4008</v>
      </c>
      <c r="AE59" s="10">
        <v>25028</v>
      </c>
      <c r="AF59" s="12">
        <f>IF(AG59&gt;3,IF(AG59&lt;8,1,0),0)</f>
        <v>0</v>
      </c>
      <c r="AG59" s="19">
        <f>AH59+4-AI59</f>
        <v>-3</v>
      </c>
      <c r="AH59" s="18">
        <v>2</v>
      </c>
      <c r="AI59" s="18">
        <v>9</v>
      </c>
      <c r="AJ59" s="12">
        <f>IF(AK59&lt;0.3,0,IF(AK59&gt;0.7,2,2*AK59/0.7))</f>
        <v>0</v>
      </c>
      <c r="AK59" s="6">
        <f>AL59/(AL59+AM59)</f>
        <v>0</v>
      </c>
      <c r="AL59" s="8"/>
      <c r="AM59" s="12">
        <v>32899300</v>
      </c>
      <c r="AN59" s="12">
        <f>IF(AO59/1&lt;$AQ$7/100,0,IF(AO59/1&gt;$AP$7/100,$AN$7,($AP$7-$AQ$7)*AO59))</f>
        <v>0</v>
      </c>
      <c r="AO59" s="6">
        <f>IF(AQ59=0,0,AP59/AQ59-1)</f>
        <v>0</v>
      </c>
      <c r="AP59" s="8">
        <f>AL59</f>
        <v>0</v>
      </c>
      <c r="AQ59" s="12"/>
      <c r="AR59" s="12">
        <v>2</v>
      </c>
      <c r="AS59" s="12">
        <f>AP59</f>
        <v>0</v>
      </c>
      <c r="AT59" s="12">
        <v>0</v>
      </c>
      <c r="AU59" s="12">
        <f>IF(AV59&lt;$AW$7/100,1,0)</f>
        <v>1</v>
      </c>
      <c r="AV59" s="6">
        <f>IF(AX59=0,0,AW59/AX59)</f>
        <v>0</v>
      </c>
      <c r="AW59" s="10"/>
      <c r="AX59" s="10"/>
      <c r="AY59" s="12">
        <f>IF(AZ59=0,1,IF(AZ59/BA59&lt;0.01,1,0))</f>
        <v>1</v>
      </c>
      <c r="AZ59" s="10"/>
      <c r="BA59" s="10">
        <v>103836300</v>
      </c>
      <c r="BB59" s="12">
        <f>IF(BC59&lt;0.001,$BB$7,0)</f>
        <v>4</v>
      </c>
      <c r="BC59" s="6">
        <f>BD59/(BE59+BF59+BG59)</f>
        <v>0</v>
      </c>
      <c r="BD59" s="10"/>
      <c r="BE59" s="10">
        <v>1565.79</v>
      </c>
      <c r="BF59" s="10"/>
      <c r="BG59" s="10">
        <v>394.76</v>
      </c>
      <c r="BH59" s="12">
        <f>IF(BI59&lt;0.95,0,IF(BI59&lt;1.05,2,0))</f>
        <v>0</v>
      </c>
      <c r="BI59" s="6">
        <f>(BJ59/BK59/BL59)/BM59</f>
        <v>1.1009620365855777</v>
      </c>
      <c r="BJ59" s="10">
        <v>15661000</v>
      </c>
      <c r="BK59" s="10">
        <v>20.3</v>
      </c>
      <c r="BL59" s="10">
        <v>12</v>
      </c>
      <c r="BM59" s="10">
        <v>58394.22</v>
      </c>
      <c r="BN59" s="12">
        <f>IF(BO59&lt;0.7,0,IF(BO59&lt;0.8,2,0))</f>
        <v>0</v>
      </c>
      <c r="BO59" s="6">
        <f>BP59/BQ59</f>
        <v>0.8474758535895901</v>
      </c>
      <c r="BP59" s="10">
        <v>27881362.350000001</v>
      </c>
      <c r="BQ59" s="8">
        <v>32899300</v>
      </c>
      <c r="BR59" s="25">
        <f>IF((BT59+BU59)/BV59&lt;0.6,0,2)</f>
        <v>2</v>
      </c>
      <c r="BS59" s="30">
        <f>(BT59+BU59)/BV59</f>
        <v>2</v>
      </c>
      <c r="BT59" s="10">
        <v>1</v>
      </c>
      <c r="BU59" s="10">
        <v>1</v>
      </c>
      <c r="BV59" s="10">
        <v>1</v>
      </c>
      <c r="BW59" s="12">
        <f>IF(BY59/BZ59&lt;$BY$7/100,0,IF(BY59/BZ59&gt;$BZ$7/100,3,$BW$7*(BY59/BZ59-$BW$7/100)/(($BY$7-$BZ$7)/100)))</f>
        <v>3</v>
      </c>
      <c r="BX59" s="6">
        <f>BY59/BZ59</f>
        <v>1</v>
      </c>
      <c r="BY59" s="10">
        <v>1</v>
      </c>
      <c r="BZ59" s="10">
        <v>1</v>
      </c>
      <c r="CA59" s="25">
        <f>IF(CB59&gt;0,0,5)</f>
        <v>5</v>
      </c>
      <c r="CB59" s="10">
        <v>0</v>
      </c>
      <c r="CC59" s="12">
        <f>IF(CD59/CE59&lt;$CD$7/100,0,IF(CD59/CE59&gt;$CE$7/100,$CC$7,$CC$7*(CD59/CE59-$CC$7/100)/(($CD$7-$CE$7)/100)))</f>
        <v>2</v>
      </c>
      <c r="CD59" s="10">
        <v>22</v>
      </c>
      <c r="CE59" s="10">
        <v>22</v>
      </c>
      <c r="CF59" s="25">
        <f>IF(CG59&gt;0,0,3)</f>
        <v>3</v>
      </c>
      <c r="CG59" s="10"/>
      <c r="CH59" s="25">
        <f>IF(CI59&gt;0,0,3)</f>
        <v>3</v>
      </c>
      <c r="CI59" s="10"/>
      <c r="CJ59" s="12">
        <f>IF(CL59/CK59&lt;0.95,0,5*(CK59/CL59))</f>
        <v>4.166666666666667</v>
      </c>
      <c r="CK59" s="10">
        <v>5</v>
      </c>
      <c r="CL59" s="12">
        <v>6</v>
      </c>
      <c r="CM59" s="31">
        <f>IF(CN59&gt;0,0,4)</f>
        <v>4</v>
      </c>
      <c r="CN59" s="10"/>
      <c r="CO59" s="10">
        <v>5.8</v>
      </c>
      <c r="CP59" s="12">
        <f>IF(CR59/CS59&gt;1,0,IF(CR59/CS59&lt;$CS$7/100,0,IF(CR59/CS59&gt;$CR$7/100,$CP$7,$CP$7*(CR59/CS59-$CS$7/100)/(($CR$7-$CS$7)/100))))</f>
        <v>4</v>
      </c>
      <c r="CQ59" s="6">
        <f>CR59/CS59</f>
        <v>1</v>
      </c>
      <c r="CR59" s="10">
        <v>34763.54</v>
      </c>
      <c r="CS59" s="10">
        <v>34763.54</v>
      </c>
      <c r="CT59" s="12">
        <f>IF(CU59&gt;0.01,0,3)</f>
        <v>3</v>
      </c>
      <c r="CU59" s="6">
        <f>IF(CW59=0,0,CV59/CW59)</f>
        <v>0</v>
      </c>
      <c r="CV59" s="10">
        <v>0</v>
      </c>
      <c r="CW59" s="10">
        <v>33703</v>
      </c>
      <c r="CX59" s="12">
        <f>IF(CY59&lt;0.9,0,5*CY59)</f>
        <v>5</v>
      </c>
      <c r="CY59" s="32">
        <f>CZ59/DA59</f>
        <v>1</v>
      </c>
      <c r="CZ59" s="5">
        <v>36</v>
      </c>
      <c r="DA59" s="5">
        <v>36</v>
      </c>
      <c r="DB59" s="12">
        <f>IF(DD59/DE59&lt;$DE$7/100,0,IF(DD59/DE59&gt;$DD$7/100,$DB$7,$DB$7*(DD59/DE59-$DE$7/100)/(($DD$7-$DE$7)/100)))</f>
        <v>4</v>
      </c>
      <c r="DC59" s="6">
        <f>DD59/DE59</f>
        <v>1</v>
      </c>
      <c r="DD59" s="5">
        <v>36</v>
      </c>
      <c r="DE59" s="5">
        <v>36</v>
      </c>
      <c r="DF59" s="33">
        <f>D59+H59+L59+P59+T59+AB59+AF59+AJ59+AN59+AR59+AU59+AY59+BB59+BH59+BN59+BR59+BW59+CA59+CC59+CF59+CH59+CJ59+CM59+CP59+CT59+CX59+DB59</f>
        <v>53.166666666666664</v>
      </c>
      <c r="DG59" s="45">
        <f>IF(DF59&gt;70,IF(DF59&gt;85,1,2),3)</f>
        <v>3</v>
      </c>
      <c r="DH59" s="34">
        <f>RANK(DF59,$DF$9:$DF$67)</f>
        <v>51</v>
      </c>
      <c r="DI59" s="70"/>
      <c r="DJ59" s="70"/>
    </row>
    <row r="60" spans="1:114" ht="38.25" x14ac:dyDescent="0.25">
      <c r="A60" s="28">
        <v>7</v>
      </c>
      <c r="B60" s="14" t="s">
        <v>137</v>
      </c>
      <c r="C60" s="14" t="s">
        <v>142</v>
      </c>
      <c r="D60" s="12">
        <f>IF(E60&gt;1,0,IF(F60/G60&lt;$G$7/100,0,IF(F60/G60&gt;$F$7/100,3,$D$7*(F60/G60-$G$7/100)/(($F$7-$G$7)/100))))</f>
        <v>3</v>
      </c>
      <c r="E60" s="29">
        <f>IF(G60=0,0,F60/G60)</f>
        <v>1</v>
      </c>
      <c r="F60" s="12">
        <v>4403498.28</v>
      </c>
      <c r="G60" s="12">
        <v>4403498.28</v>
      </c>
      <c r="H60" s="12">
        <f>IF(J60/K60&lt;$K$7/100,0,IF(J60/K60&gt;$J$7/100,3,$H$7*(J60/K60-$K$7/100)/(($J$7-$K$7)/100)))</f>
        <v>3</v>
      </c>
      <c r="I60" s="6">
        <f>IF(K60=0,0,J60/K60)</f>
        <v>0.98735574146647331</v>
      </c>
      <c r="J60" s="21">
        <v>4930167.63</v>
      </c>
      <c r="K60" s="21">
        <v>4993304.26</v>
      </c>
      <c r="L60" s="12">
        <f>IF(N60/O60&lt;$O$7/100,0,IF(N60/O60&gt;$N$7/100,3,$L$7*(N60/O60-$O$7/100)/(($N$7-$O$7)/100)))</f>
        <v>1.8764853338632763</v>
      </c>
      <c r="M60" s="6">
        <f>IF(O60=0,0,N60/O60)</f>
        <v>0.87509902225755176</v>
      </c>
      <c r="N60" s="8">
        <f>F60</f>
        <v>4403498.28</v>
      </c>
      <c r="O60" s="21">
        <v>5032000</v>
      </c>
      <c r="P60" s="12">
        <f>IF(R60/S60&lt;$S$7/100,0,IF(R60/S60&gt;$R$7/100,3,$P$7*(R60/S60-$S$7/100)/(($R$7-$S$7)/100)))</f>
        <v>3</v>
      </c>
      <c r="Q60" s="6">
        <f>IF(S60=0,0,R60/S60)</f>
        <v>0.98735574146647331</v>
      </c>
      <c r="R60" s="12">
        <f>J60</f>
        <v>4930167.63</v>
      </c>
      <c r="S60" s="8">
        <v>4993304.26</v>
      </c>
      <c r="T60" s="10">
        <f>IF(V60=0,3,IF(U60&lt;0.01,3,IF(U60&gt;0.05,0,U60/(0.05-0.01)*3)))</f>
        <v>3</v>
      </c>
      <c r="U60" s="6">
        <f>IF(AA60=0,0,(V60-W60-X60-Y60-Z60)/AA60)</f>
        <v>-7.7522817956020215E-2</v>
      </c>
      <c r="V60" s="12">
        <v>1381214.35</v>
      </c>
      <c r="W60" s="12"/>
      <c r="X60" s="12">
        <v>5411713.04</v>
      </c>
      <c r="Y60" s="12">
        <v>1505201.08</v>
      </c>
      <c r="Z60" s="12"/>
      <c r="AA60" s="12">
        <v>71407360</v>
      </c>
      <c r="AB60" s="12">
        <f>IF(AE60=0,3,IF(AD60/AE60&lt;$AE$7/100,3,IF(AD60/AE60&gt;$AD$7/100,0,3)))</f>
        <v>0</v>
      </c>
      <c r="AC60" s="29">
        <f>IF(AE60=0,0,AD60/AE60)</f>
        <v>0.19270349324639033</v>
      </c>
      <c r="AD60" s="12">
        <v>41373.440000000002</v>
      </c>
      <c r="AE60" s="12">
        <v>214700</v>
      </c>
      <c r="AF60" s="12">
        <f>IF(AG60&gt;3,IF(AG60&lt;8,1,0),0)</f>
        <v>0</v>
      </c>
      <c r="AG60" s="19">
        <f>AH60+4-AI60</f>
        <v>0</v>
      </c>
      <c r="AH60" s="19">
        <v>19</v>
      </c>
      <c r="AI60" s="19">
        <v>23</v>
      </c>
      <c r="AJ60" s="12">
        <f>IF(AK60&lt;0.3,0,IF(AK60&gt;0.7,2,2*AK60/0.7))</f>
        <v>0</v>
      </c>
      <c r="AK60" s="6">
        <f>AL60/(AL60+AM60)</f>
        <v>6.1265553058016231E-2</v>
      </c>
      <c r="AL60" s="8">
        <f>F60</f>
        <v>4403498.28</v>
      </c>
      <c r="AM60" s="12">
        <v>67472100</v>
      </c>
      <c r="AN60" s="12">
        <f>IF(AO60/1&lt;$AQ$7/100,0,IF(AO60/1&gt;$AP$7/100,$AN$7,($AP$7-$AQ$7)*AO60))</f>
        <v>0</v>
      </c>
      <c r="AO60" s="6">
        <f>IF(AQ60=0,0,AP60/AQ60-1)</f>
        <v>-1.190523945176003E-2</v>
      </c>
      <c r="AP60" s="8">
        <f>AL60</f>
        <v>4403498.28</v>
      </c>
      <c r="AQ60" s="12">
        <v>4456554.63</v>
      </c>
      <c r="AR60" s="12">
        <v>2</v>
      </c>
      <c r="AS60" s="12">
        <f>AP60</f>
        <v>4403498.28</v>
      </c>
      <c r="AT60" s="12">
        <v>0</v>
      </c>
      <c r="AU60" s="12">
        <f>IF(AV60&lt;$AW$7/100,1,0)</f>
        <v>1</v>
      </c>
      <c r="AV60" s="6">
        <f>IF(AX60=0,0,AW60/AX60)</f>
        <v>0</v>
      </c>
      <c r="AW60" s="39">
        <v>0</v>
      </c>
      <c r="AX60" s="39">
        <v>7415330.8600000003</v>
      </c>
      <c r="AY60" s="12">
        <f>IF(AZ60=0,1,IF(AZ60/BA60&lt;0.01,1,0))</f>
        <v>1</v>
      </c>
      <c r="AZ60" s="12"/>
      <c r="BA60" s="12">
        <v>1274622.94</v>
      </c>
      <c r="BB60" s="12">
        <f>IF(BC60&lt;0.001,$BB$7,0)</f>
        <v>4</v>
      </c>
      <c r="BC60" s="6">
        <f>BD60/(BE60+BF60+BG60)</f>
        <v>0</v>
      </c>
      <c r="BD60" s="38"/>
      <c r="BE60" s="21">
        <v>73459.38</v>
      </c>
      <c r="BF60" s="21"/>
      <c r="BG60" s="21">
        <v>3212.89</v>
      </c>
      <c r="BH60" s="12">
        <f>IF(BI60&lt;0.95,0,IF(BI60&lt;1.05,2,0))</f>
        <v>0</v>
      </c>
      <c r="BI60" s="6">
        <f>(BJ60/BK60/BL60)/BM60</f>
        <v>1.1295713266773639</v>
      </c>
      <c r="BJ60" s="12">
        <v>21395400</v>
      </c>
      <c r="BK60" s="12">
        <v>26.1</v>
      </c>
      <c r="BL60" s="10">
        <v>12</v>
      </c>
      <c r="BM60" s="12">
        <v>60476.27</v>
      </c>
      <c r="BN60" s="12">
        <f>IF(BO60&lt;0.7,0,IF(BO60&lt;0.8,2,0))</f>
        <v>0</v>
      </c>
      <c r="BO60" s="6">
        <f>BP60/BQ60</f>
        <v>0.64853438385508655</v>
      </c>
      <c r="BP60" s="21">
        <v>48870240.969999999</v>
      </c>
      <c r="BQ60" s="8">
        <v>75354895.879999995</v>
      </c>
      <c r="BR60" s="25">
        <f>IF((BT60+BU60)/BV60&lt;0.6,0,2)</f>
        <v>2</v>
      </c>
      <c r="BS60" s="30">
        <f>(BT60+BU60)/BV60</f>
        <v>2</v>
      </c>
      <c r="BT60" s="12">
        <v>2</v>
      </c>
      <c r="BU60" s="12">
        <v>2</v>
      </c>
      <c r="BV60" s="12">
        <v>2</v>
      </c>
      <c r="BW60" s="12">
        <f>IF(BY60/BZ60&lt;$BY$7/100,0,IF(BY60/BZ60&gt;$BZ$7/100,3,$BW$7*(BY60/BZ60-$BW$7/100)/(($BY$7-$BZ$7)/100)))</f>
        <v>3</v>
      </c>
      <c r="BX60" s="6">
        <f>BY60/BZ60</f>
        <v>1</v>
      </c>
      <c r="BY60" s="12">
        <v>1</v>
      </c>
      <c r="BZ60" s="12">
        <v>1</v>
      </c>
      <c r="CA60" s="25">
        <f>IF(CB60&gt;0,0,5)</f>
        <v>0</v>
      </c>
      <c r="CB60" s="38">
        <v>1</v>
      </c>
      <c r="CC60" s="12">
        <f>IF(CD60/CE60&lt;$CD$7/100,0,IF(CD60/CE60&gt;$CE$7/100,$CC$7,$CC$7*(CD60/CE60-$CC$7/100)/(($CD$7-$CE$7)/100)))</f>
        <v>0</v>
      </c>
      <c r="CD60" s="36">
        <v>24</v>
      </c>
      <c r="CE60" s="36">
        <v>27</v>
      </c>
      <c r="CF60" s="25">
        <f>IF(CG60&gt;0,0,3)</f>
        <v>3</v>
      </c>
      <c r="CG60" s="12"/>
      <c r="CH60" s="25">
        <f>IF(CI60&gt;0,0,3)</f>
        <v>3</v>
      </c>
      <c r="CI60" s="21"/>
      <c r="CJ60" s="12">
        <f>IF(CL60/CK60&lt;0.95,0,5*(CK60/CL60))</f>
        <v>4.166666666666667</v>
      </c>
      <c r="CK60" s="12">
        <v>5</v>
      </c>
      <c r="CL60" s="12">
        <v>6</v>
      </c>
      <c r="CM60" s="31">
        <f>IF(CN60&gt;0,0,4)</f>
        <v>0</v>
      </c>
      <c r="CN60" s="12">
        <v>1</v>
      </c>
      <c r="CO60" s="12">
        <v>69.42</v>
      </c>
      <c r="CP60" s="12">
        <f>IF(CR60/CS60&gt;1,0,IF(CR60/CS60&lt;$CS$7/100,0,IF(CR60/CS60&gt;$CR$7/100,$CP$7,$CP$7*(CR60/CS60-$CS$7/100)/(($CR$7-$CS$7)/100))))</f>
        <v>3.8415668430848879</v>
      </c>
      <c r="CQ60" s="6">
        <f>CR60/CS60</f>
        <v>0.97485092240025883</v>
      </c>
      <c r="CR60" s="21">
        <v>105111.39</v>
      </c>
      <c r="CS60" s="21">
        <v>107823.03999999999</v>
      </c>
      <c r="CT60" s="12">
        <f>IF(CU60&gt;0.01,0,3)</f>
        <v>3</v>
      </c>
      <c r="CU60" s="6">
        <f>IF(CW60=0,0,CV60/CW60)</f>
        <v>0</v>
      </c>
      <c r="CV60" s="21">
        <v>0</v>
      </c>
      <c r="CW60" s="12">
        <v>136513.9</v>
      </c>
      <c r="CX60" s="12">
        <f>IF(CY60&lt;0.9,0,5*CY60)</f>
        <v>5</v>
      </c>
      <c r="CY60" s="32">
        <f>CZ60/DA60</f>
        <v>1</v>
      </c>
      <c r="CZ60" s="9">
        <v>12</v>
      </c>
      <c r="DA60" s="9">
        <v>12</v>
      </c>
      <c r="DB60" s="12">
        <f>IF(DD60/DE60&lt;$DE$7/100,0,IF(DD60/DE60&gt;$DD$7/100,$DB$7,$DB$7*(DD60/DE60-$DE$7/100)/(($DD$7-$DE$7)/100)))</f>
        <v>4</v>
      </c>
      <c r="DC60" s="6">
        <f>DD60/DE60</f>
        <v>1</v>
      </c>
      <c r="DD60" s="9">
        <v>59</v>
      </c>
      <c r="DE60" s="9">
        <v>59</v>
      </c>
      <c r="DF60" s="33">
        <f>D60+H60+L60+P60+T60+AB60+AF60+AJ60+AN60+AR60+AU60+AY60+BB60+BH60+BN60+BR60+BW60+CA60+CC60+CF60+CH60+CJ60+CM60+CP60+CT60+CX60+DB60</f>
        <v>52.884718843614827</v>
      </c>
      <c r="DG60" s="45">
        <f>IF(DF60&gt;70,IF(DF60&gt;85,1,2),3)</f>
        <v>3</v>
      </c>
      <c r="DH60" s="34">
        <f>RANK(DF60,$DF$9:$DF$67)</f>
        <v>52</v>
      </c>
      <c r="DI60" s="70"/>
      <c r="DJ60" s="70"/>
    </row>
    <row r="61" spans="1:114" s="47" customFormat="1" ht="38.25" x14ac:dyDescent="0.25">
      <c r="A61" s="28">
        <v>50</v>
      </c>
      <c r="B61" s="14" t="s">
        <v>137</v>
      </c>
      <c r="C61" s="14" t="s">
        <v>184</v>
      </c>
      <c r="D61" s="12"/>
      <c r="E61" s="29">
        <f>IF(G61=0,0,F61/G61)</f>
        <v>0</v>
      </c>
      <c r="F61" s="10"/>
      <c r="G61" s="10"/>
      <c r="H61" s="12"/>
      <c r="I61" s="6">
        <f>IF(K61=0,0,J61/K61)</f>
        <v>0</v>
      </c>
      <c r="J61" s="10"/>
      <c r="K61" s="10"/>
      <c r="L61" s="12"/>
      <c r="M61" s="6">
        <f>IF(O61=0,0,N61/O61)</f>
        <v>0</v>
      </c>
      <c r="N61" s="8"/>
      <c r="O61" s="10"/>
      <c r="P61" s="12"/>
      <c r="Q61" s="6">
        <f>IF(S61=0,0,R61/S61)</f>
        <v>0</v>
      </c>
      <c r="R61" s="12">
        <f>J61</f>
        <v>0</v>
      </c>
      <c r="S61" s="8">
        <f>K61</f>
        <v>0</v>
      </c>
      <c r="T61" s="10">
        <f>IF(V61=0,3,IF(U61&lt;0.01,3,IF(U61&gt;0.05,0,U61/(0.05-0.01)*3)))</f>
        <v>3</v>
      </c>
      <c r="U61" s="6">
        <f>IF(AA61=0,0,(V61-W61-X61-Y61-Z61)/AA61)</f>
        <v>-0.30335185069596154</v>
      </c>
      <c r="V61" s="10"/>
      <c r="W61" s="10"/>
      <c r="X61" s="10">
        <v>12636000</v>
      </c>
      <c r="Y61" s="10">
        <v>12636000</v>
      </c>
      <c r="Z61" s="10"/>
      <c r="AA61" s="10">
        <v>83309200</v>
      </c>
      <c r="AB61" s="12">
        <f>IF(AE61=0,3,IF(AD61/AE61&lt;$AE$7/100,3,IF(AD61/AE61&gt;$AD$7/100,0,3)))</f>
        <v>3</v>
      </c>
      <c r="AC61" s="29">
        <f>IF(AE61=0,0,AD61/AE61)</f>
        <v>0</v>
      </c>
      <c r="AD61" s="10">
        <v>0</v>
      </c>
      <c r="AE61" s="10"/>
      <c r="AF61" s="12">
        <f>IF(AG61&gt;3,IF(AG61&lt;8,1,0),0)</f>
        <v>1</v>
      </c>
      <c r="AG61" s="19">
        <f>AH61+4-AI61</f>
        <v>4</v>
      </c>
      <c r="AH61" s="18">
        <v>8</v>
      </c>
      <c r="AI61" s="18">
        <v>8</v>
      </c>
      <c r="AJ61" s="12">
        <f>IF(AK61&lt;0.3,0,IF(AK61&gt;0.7,2,2*AK61/0.7))</f>
        <v>0</v>
      </c>
      <c r="AK61" s="6">
        <f>AL61/(AL61+AM61)</f>
        <v>0</v>
      </c>
      <c r="AL61" s="8"/>
      <c r="AM61" s="12">
        <v>70548700</v>
      </c>
      <c r="AN61" s="12">
        <f>IF(AO61/1&lt;$AQ$7/100,0,IF(AO61/1&gt;$AP$7/100,$AN$7,($AP$7-$AQ$7)*AO61))</f>
        <v>0</v>
      </c>
      <c r="AO61" s="6">
        <f>IF(AQ61=0,0,AP61/AQ61-1)</f>
        <v>-1</v>
      </c>
      <c r="AP61" s="8">
        <f>AL61</f>
        <v>0</v>
      </c>
      <c r="AQ61" s="12">
        <v>54980</v>
      </c>
      <c r="AR61" s="12">
        <v>2</v>
      </c>
      <c r="AS61" s="12">
        <f>AP61</f>
        <v>0</v>
      </c>
      <c r="AT61" s="12">
        <v>0</v>
      </c>
      <c r="AU61" s="12">
        <f>IF(AV61&lt;$AW$7/100,1,0)</f>
        <v>1</v>
      </c>
      <c r="AV61" s="6">
        <f>IF(AX61=0,0,AW61/AX61)</f>
        <v>0</v>
      </c>
      <c r="AW61" s="10"/>
      <c r="AX61" s="10"/>
      <c r="AY61" s="12">
        <f>IF(AZ61=0,1,IF(AZ61/BA61&lt;0.01,1,0))</f>
        <v>1</v>
      </c>
      <c r="AZ61" s="10"/>
      <c r="BA61" s="10">
        <v>260704090.61000001</v>
      </c>
      <c r="BB61" s="12">
        <f>IF(BC61&lt;0.001,$BB$7,0)</f>
        <v>4</v>
      </c>
      <c r="BC61" s="6">
        <f>BD61/(BE61+BF61+BG61)</f>
        <v>0</v>
      </c>
      <c r="BD61" s="10"/>
      <c r="BE61" s="10">
        <v>10174.31</v>
      </c>
      <c r="BF61" s="10"/>
      <c r="BG61" s="10">
        <v>4696.57</v>
      </c>
      <c r="BH61" s="12">
        <f>IF(BI61&lt;0.95,0,IF(BI61&lt;1.05,2,0))</f>
        <v>0</v>
      </c>
      <c r="BI61" s="6">
        <f>(BJ61/BK61/BL61)/BM61</f>
        <v>1.1149219905668746</v>
      </c>
      <c r="BJ61" s="10">
        <v>33594180</v>
      </c>
      <c r="BK61" s="10">
        <v>43</v>
      </c>
      <c r="BL61" s="10">
        <v>12</v>
      </c>
      <c r="BM61" s="10">
        <v>58394.22</v>
      </c>
      <c r="BN61" s="12">
        <f>IF(BO61&lt;0.7,0,IF(BO61&lt;0.8,2,0))</f>
        <v>2</v>
      </c>
      <c r="BO61" s="6">
        <f>BP61/BQ61</f>
        <v>0.78452037097943572</v>
      </c>
      <c r="BP61" s="10">
        <v>65357764.490000002</v>
      </c>
      <c r="BQ61" s="8">
        <v>83309200</v>
      </c>
      <c r="BR61" s="25">
        <f>IF((BT61+BU61)/BV61&lt;0.6,0,2)</f>
        <v>2</v>
      </c>
      <c r="BS61" s="30">
        <f>(BT61+BU61)/BV61</f>
        <v>0.6</v>
      </c>
      <c r="BT61" s="10">
        <v>1</v>
      </c>
      <c r="BU61" s="10">
        <v>2</v>
      </c>
      <c r="BV61" s="10">
        <v>5</v>
      </c>
      <c r="BW61" s="12">
        <f>IF(BY61/BZ61&lt;$BY$7/100,0,IF(BY61/BZ61&gt;$BZ$7/100,3,$BW$7*(BY61/BZ61-$BW$7/100)/(($BY$7-$BZ$7)/100)))</f>
        <v>3</v>
      </c>
      <c r="BX61" s="6">
        <f>BY61/BZ61</f>
        <v>1</v>
      </c>
      <c r="BY61" s="10">
        <v>2</v>
      </c>
      <c r="BZ61" s="10">
        <v>2</v>
      </c>
      <c r="CA61" s="25">
        <f>IF(CB61&gt;0,0,5)</f>
        <v>5</v>
      </c>
      <c r="CB61" s="10">
        <v>0</v>
      </c>
      <c r="CC61" s="12">
        <f>IF(CD61/CE61&lt;$CD$7/100,0,IF(CD61/CE61&gt;$CE$7/100,$CC$7,$CC$7*(CD61/CE61-$CC$7/100)/(($CD$7-$CE$7)/100)))</f>
        <v>2</v>
      </c>
      <c r="CD61" s="10">
        <v>25</v>
      </c>
      <c r="CE61" s="10">
        <v>25</v>
      </c>
      <c r="CF61" s="25">
        <f>IF(CG61&gt;0,0,3)</f>
        <v>3</v>
      </c>
      <c r="CG61" s="10"/>
      <c r="CH61" s="25">
        <f>IF(CI61&gt;0,0,3)</f>
        <v>0</v>
      </c>
      <c r="CI61" s="10">
        <v>1</v>
      </c>
      <c r="CJ61" s="12">
        <f>IF(CL61/CK61&lt;0.95,0,5*(CK61/CL61))</f>
        <v>0.83333333333333326</v>
      </c>
      <c r="CK61" s="10">
        <v>1</v>
      </c>
      <c r="CL61" s="12">
        <v>6</v>
      </c>
      <c r="CM61" s="31">
        <f>IF(CN61&gt;0,0,4)</f>
        <v>4</v>
      </c>
      <c r="CN61" s="10">
        <v>0</v>
      </c>
      <c r="CO61" s="10">
        <v>18.2</v>
      </c>
      <c r="CP61" s="12">
        <f>IF(CR61/CS61&gt;1,0,IF(CR61/CS61&lt;$CS$7/100,0,IF(CR61/CS61&gt;$CR$7/100,$CP$7,$CP$7*(CR61/CS61-$CS$7/100)/(($CR$7-$CS$7)/100))))</f>
        <v>4</v>
      </c>
      <c r="CQ61" s="6">
        <f>CR61/CS61</f>
        <v>1</v>
      </c>
      <c r="CR61" s="10">
        <v>85509.8</v>
      </c>
      <c r="CS61" s="10">
        <v>85509.8</v>
      </c>
      <c r="CT61" s="12">
        <f>IF(CU61&gt;0.01,0,3)</f>
        <v>3</v>
      </c>
      <c r="CU61" s="6">
        <f>IF(CW61=0,0,CV61/CW61)</f>
        <v>0</v>
      </c>
      <c r="CV61" s="10">
        <v>0</v>
      </c>
      <c r="CW61" s="10">
        <v>70803.679999999993</v>
      </c>
      <c r="CX61" s="12">
        <f>IF(CY61&lt;0.9,0,5*CY61)</f>
        <v>5</v>
      </c>
      <c r="CY61" s="32">
        <f>CZ61/DA61</f>
        <v>1</v>
      </c>
      <c r="CZ61" s="5">
        <v>14</v>
      </c>
      <c r="DA61" s="5">
        <v>14</v>
      </c>
      <c r="DB61" s="12">
        <f>IF(DD61/DE61&lt;$DE$7/100,0,IF(DD61/DE61&gt;$DD$7/100,$DB$7,$DB$7*(DD61/DE61-$DE$7/100)/(($DD$7-$DE$7)/100)))</f>
        <v>4</v>
      </c>
      <c r="DC61" s="6">
        <f>DD61/DE61</f>
        <v>1</v>
      </c>
      <c r="DD61" s="5">
        <v>80</v>
      </c>
      <c r="DE61" s="5">
        <v>80</v>
      </c>
      <c r="DF61" s="33">
        <f>D61+H61+L61+P61+T61+AB61+AF61+AJ61+AN61+AR61+AU61+AY61+BB61+BH61+BN61+BR61+BW61+CA61+CC61+CF61+CH61+CJ61+CM61+CP61+CT61+CX61+DB61</f>
        <v>52.833333333333336</v>
      </c>
      <c r="DG61" s="45">
        <f>IF(DF61&gt;70,IF(DF61&gt;85,1,2),3)</f>
        <v>3</v>
      </c>
      <c r="DH61" s="34">
        <f>RANK(DF61,$DF$9:$DF$67)</f>
        <v>53</v>
      </c>
      <c r="DI61" s="70"/>
      <c r="DJ61" s="70"/>
    </row>
    <row r="62" spans="1:114" ht="60" x14ac:dyDescent="0.25">
      <c r="A62" s="28">
        <v>52</v>
      </c>
      <c r="B62" s="42" t="s">
        <v>137</v>
      </c>
      <c r="C62" s="42" t="s">
        <v>186</v>
      </c>
      <c r="D62" s="12"/>
      <c r="E62" s="29">
        <f>IF(G62=0,0,F62/G62)</f>
        <v>0</v>
      </c>
      <c r="F62" s="9"/>
      <c r="G62" s="9">
        <v>0</v>
      </c>
      <c r="H62" s="12"/>
      <c r="I62" s="6">
        <f>IF(K62=0,0,J62/K62)</f>
        <v>0</v>
      </c>
      <c r="J62" s="9"/>
      <c r="K62" s="9"/>
      <c r="L62" s="12"/>
      <c r="M62" s="6">
        <f>IF(O62=0,0,N62/O62)</f>
        <v>0</v>
      </c>
      <c r="N62" s="8">
        <f>F62</f>
        <v>0</v>
      </c>
      <c r="O62" s="9">
        <v>0</v>
      </c>
      <c r="P62" s="12"/>
      <c r="Q62" s="6">
        <f>IF(S62=0,0,R62/S62)</f>
        <v>0</v>
      </c>
      <c r="R62" s="12">
        <f>J62</f>
        <v>0</v>
      </c>
      <c r="S62" s="8">
        <f>K62</f>
        <v>0</v>
      </c>
      <c r="T62" s="10">
        <f>IF(V62=0,3,IF(U62&lt;0.01,3,IF(U62&gt;0.05,0,U62/(0.05-0.01)*3)))</f>
        <v>3</v>
      </c>
      <c r="U62" s="6">
        <f>IF(AA62=0,0,(V62-W62-X62-Y62-Z62)/AA62)</f>
        <v>-0.24893336299697505</v>
      </c>
      <c r="V62" s="9"/>
      <c r="W62" s="9"/>
      <c r="X62" s="9">
        <v>3328774.27</v>
      </c>
      <c r="Y62" s="9">
        <v>3328774.27</v>
      </c>
      <c r="Z62" s="9"/>
      <c r="AA62" s="9">
        <v>26744300</v>
      </c>
      <c r="AB62" s="12">
        <f>IF(AE62=0,3,IF(AD62/AE62&lt;$AE$7/100,3,IF(AD62/AE62&gt;$AD$7/100,0,3)))</f>
        <v>3</v>
      </c>
      <c r="AC62" s="29">
        <f>IF(AE62=0,0,AD62/AE62)</f>
        <v>0</v>
      </c>
      <c r="AD62" s="9">
        <v>0</v>
      </c>
      <c r="AE62" s="9"/>
      <c r="AF62" s="12">
        <f>IF(AG62&gt;3,IF(AG62&lt;8,1,0),0)</f>
        <v>0</v>
      </c>
      <c r="AG62" s="19">
        <f>AH62+4-AI62</f>
        <v>3</v>
      </c>
      <c r="AH62" s="25">
        <v>2</v>
      </c>
      <c r="AI62" s="25">
        <v>3</v>
      </c>
      <c r="AJ62" s="12">
        <f>IF(AK62&lt;0.3,0,IF(AK62&gt;0.7,2,2*AK62/0.7))</f>
        <v>0</v>
      </c>
      <c r="AK62" s="6">
        <f>AL62/(AL62+AM62)</f>
        <v>0</v>
      </c>
      <c r="AL62" s="8"/>
      <c r="AM62" s="12">
        <v>25136700</v>
      </c>
      <c r="AN62" s="12">
        <f>IF(AO62/1&lt;$AQ$7/100,0,IF(AO62/1&gt;$AP$7/100,$AN$7,($AP$7-$AQ$7)*AO62))</f>
        <v>0</v>
      </c>
      <c r="AO62" s="6">
        <f>IF(AQ62=0,0,AP62/AQ62-1)</f>
        <v>0</v>
      </c>
      <c r="AP62" s="8">
        <f>AL62</f>
        <v>0</v>
      </c>
      <c r="AQ62" s="12"/>
      <c r="AR62" s="12">
        <v>2</v>
      </c>
      <c r="AS62" s="12">
        <f>AP62</f>
        <v>0</v>
      </c>
      <c r="AT62" s="12">
        <v>0</v>
      </c>
      <c r="AU62" s="12">
        <f>IF(AV62&lt;$AW$7/100,1,0)</f>
        <v>1</v>
      </c>
      <c r="AV62" s="6">
        <f>IF(AX62=0,0,AW62/AX62)</f>
        <v>0</v>
      </c>
      <c r="AW62" s="9"/>
      <c r="AX62" s="9"/>
      <c r="AY62" s="12">
        <f>IF(AZ62=0,1,IF(AZ62/BA62&lt;0.01,1,0))</f>
        <v>1</v>
      </c>
      <c r="AZ62" s="9"/>
      <c r="BA62" s="9">
        <v>4160.46</v>
      </c>
      <c r="BB62" s="12">
        <f>IF(BC62&lt;0.001,$BB$7,0)</f>
        <v>4</v>
      </c>
      <c r="BC62" s="6">
        <f>BD62/(BE62+BF62+BG62)</f>
        <v>0</v>
      </c>
      <c r="BD62" s="9"/>
      <c r="BE62" s="9">
        <v>1497.5</v>
      </c>
      <c r="BF62" s="9"/>
      <c r="BG62" s="9">
        <v>723.55</v>
      </c>
      <c r="BH62" s="12">
        <f>IF(BI62&lt;0.95,0,IF(BI62&lt;1.05,2,0))</f>
        <v>0</v>
      </c>
      <c r="BI62" s="6">
        <f>(BJ62/BK62/BL62)/BM62</f>
        <v>1.1302173067854493</v>
      </c>
      <c r="BJ62" s="9">
        <v>6937000</v>
      </c>
      <c r="BK62" s="9">
        <v>9</v>
      </c>
      <c r="BL62" s="9">
        <v>12</v>
      </c>
      <c r="BM62" s="9">
        <v>56831.09</v>
      </c>
      <c r="BN62" s="12">
        <f>IF(BO62&lt;0.7,0,IF(BO62&lt;0.8,2,0))</f>
        <v>0</v>
      </c>
      <c r="BO62" s="6">
        <f>BP62/BQ62</f>
        <v>0.94402840782547337</v>
      </c>
      <c r="BP62" s="9">
        <v>25334347.640000001</v>
      </c>
      <c r="BQ62" s="8">
        <v>26836425.079999998</v>
      </c>
      <c r="BR62" s="25">
        <f>IF((BT62+BU62)/BV62&lt;0.6,0,2)</f>
        <v>2</v>
      </c>
      <c r="BS62" s="30">
        <f>(BT62+BU62)/BV62</f>
        <v>2</v>
      </c>
      <c r="BT62" s="9">
        <v>3</v>
      </c>
      <c r="BU62" s="9">
        <v>3</v>
      </c>
      <c r="BV62" s="9">
        <v>3</v>
      </c>
      <c r="BW62" s="12">
        <f>IF(BY62/BZ62&lt;$BY$7/100,0,IF(BY62/BZ62&gt;$BZ$7/100,3,$BW$7*(BY62/BZ62-$BW$7/100)/(($BY$7-$BZ$7)/100)))</f>
        <v>3</v>
      </c>
      <c r="BX62" s="6">
        <f>BY62/BZ62</f>
        <v>1</v>
      </c>
      <c r="BY62" s="9">
        <v>1</v>
      </c>
      <c r="BZ62" s="9">
        <v>1</v>
      </c>
      <c r="CA62" s="25">
        <f>IF(CB62&gt;0,0,5)</f>
        <v>0</v>
      </c>
      <c r="CB62" s="9">
        <v>1</v>
      </c>
      <c r="CC62" s="12">
        <f>IF(CD62/CE62&lt;$CD$7/100,0,IF(CD62/CE62&gt;$CE$7/100,$CC$7,$CC$7*(CD62/CE62-$CC$7/100)/(($CD$7-$CE$7)/100)))</f>
        <v>2</v>
      </c>
      <c r="CD62" s="41">
        <v>20</v>
      </c>
      <c r="CE62" s="41">
        <v>20</v>
      </c>
      <c r="CF62" s="25">
        <f>IF(CG62&gt;0,0,3)</f>
        <v>3</v>
      </c>
      <c r="CG62" s="9"/>
      <c r="CH62" s="25">
        <f>IF(CI62&gt;0,0,3)</f>
        <v>3</v>
      </c>
      <c r="CI62" s="9"/>
      <c r="CJ62" s="12">
        <f>IF(CL62/CK62&lt;0.95,0,5*(CK62/CL62))</f>
        <v>5</v>
      </c>
      <c r="CK62" s="9">
        <v>6</v>
      </c>
      <c r="CL62" s="12">
        <v>6</v>
      </c>
      <c r="CM62" s="31">
        <f>IF(CN62&gt;0,0,4)</f>
        <v>4</v>
      </c>
      <c r="CN62" s="10">
        <v>0</v>
      </c>
      <c r="CO62" s="10">
        <v>17.68</v>
      </c>
      <c r="CP62" s="12">
        <f>IF(CR62/CS62&gt;1,0,IF(CR62/CS62&lt;$CS$7/100,0,IF(CR62/CS62&gt;$CR$7/100,$CP$7,$CP$7*(CR62/CS62-$CS$7/100)/(($CR$7-$CS$7)/100))))</f>
        <v>4</v>
      </c>
      <c r="CQ62" s="6">
        <f>CR62/CS62</f>
        <v>1</v>
      </c>
      <c r="CR62" s="9">
        <v>28336.43</v>
      </c>
      <c r="CS62" s="9">
        <v>28336.43</v>
      </c>
      <c r="CT62" s="12">
        <f>IF(CU62&gt;0.01,0,3)</f>
        <v>3</v>
      </c>
      <c r="CU62" s="6">
        <f>IF(CW62=0,0,CV62/CW62)</f>
        <v>0</v>
      </c>
      <c r="CV62" s="9">
        <v>0</v>
      </c>
      <c r="CW62" s="9">
        <v>25136.7</v>
      </c>
      <c r="CX62" s="12">
        <f>IF(CY62&lt;0.9,0,5*CY62)</f>
        <v>5</v>
      </c>
      <c r="CY62" s="32">
        <f>CZ62/DA62</f>
        <v>1</v>
      </c>
      <c r="CZ62" s="9">
        <v>60</v>
      </c>
      <c r="DA62" s="9">
        <v>60</v>
      </c>
      <c r="DB62" s="12">
        <f>IF(DD62/DE62&lt;$DE$7/100,0,IF(DD62/DE62&gt;$DD$7/100,$DB$7,$DB$7*(DD62/DE62-$DE$7/100)/(($DD$7-$DE$7)/100)))</f>
        <v>4</v>
      </c>
      <c r="DC62" s="6">
        <f>DD62/DE62</f>
        <v>1</v>
      </c>
      <c r="DD62" s="9">
        <v>14</v>
      </c>
      <c r="DE62" s="9">
        <v>14</v>
      </c>
      <c r="DF62" s="33">
        <f>D62+H62+L62+P62+T62+AB62+AF62+AJ62+AN62+AR62+AU62+AY62+BB62+BH62+BN62+BR62+BW62+CA62+CC62+CF62+CH62+CJ62+CM62+CP62+CT62+CX62+DB62</f>
        <v>52</v>
      </c>
      <c r="DG62" s="45">
        <f>IF(DF62&gt;70,IF(DF62&gt;85,1,2),3)</f>
        <v>3</v>
      </c>
      <c r="DH62" s="34">
        <f>RANK(DF62,$DF$9:$DF$67)</f>
        <v>54</v>
      </c>
      <c r="DI62" s="70"/>
      <c r="DJ62" s="70"/>
    </row>
    <row r="63" spans="1:114" ht="30" x14ac:dyDescent="0.25">
      <c r="A63" s="28">
        <v>40</v>
      </c>
      <c r="B63" s="14" t="s">
        <v>137</v>
      </c>
      <c r="C63" s="14" t="s">
        <v>174</v>
      </c>
      <c r="D63" s="12"/>
      <c r="E63" s="29">
        <f>IF(G63=0,0,F63/G63)</f>
        <v>0</v>
      </c>
      <c r="F63" s="10" t="s">
        <v>208</v>
      </c>
      <c r="G63" s="10">
        <v>0</v>
      </c>
      <c r="H63" s="12"/>
      <c r="I63" s="6">
        <f>IF(K63=0,0,J63/K63)</f>
        <v>0</v>
      </c>
      <c r="J63" s="10" t="s">
        <v>210</v>
      </c>
      <c r="K63" s="10">
        <v>0</v>
      </c>
      <c r="L63" s="12"/>
      <c r="M63" s="6">
        <f>IF(O63=0,0,N63/O63)</f>
        <v>0</v>
      </c>
      <c r="N63" s="8" t="str">
        <f>F63</f>
        <v xml:space="preserve">                                       -    </v>
      </c>
      <c r="O63" s="10">
        <v>0</v>
      </c>
      <c r="P63" s="12"/>
      <c r="Q63" s="6">
        <f>IF(S63=0,0,R63/S63)</f>
        <v>0</v>
      </c>
      <c r="R63" s="12" t="str">
        <f>J63</f>
        <v xml:space="preserve">                                         -    </v>
      </c>
      <c r="S63" s="8">
        <f>K63</f>
        <v>0</v>
      </c>
      <c r="T63" s="10">
        <f>IF(V63=0,3,IF(U63&lt;0.01,3,IF(U63&gt;0.05,0,U63/(0.05-0.01)*3)))</f>
        <v>3</v>
      </c>
      <c r="U63" s="6">
        <f>IF(AA63=0,0,(V63-W63-X63-Y63-Z63)/AA63)</f>
        <v>-0.12540634582389398</v>
      </c>
      <c r="V63" s="10">
        <v>250558.69</v>
      </c>
      <c r="W63" s="10">
        <v>36239.53</v>
      </c>
      <c r="X63" s="10">
        <v>5468400</v>
      </c>
      <c r="Y63" s="10">
        <v>5468400</v>
      </c>
      <c r="Z63" s="10"/>
      <c r="AA63" s="10">
        <v>85501900</v>
      </c>
      <c r="AB63" s="12">
        <f>IF(AE63=0,3,IF(AD63/AE63&lt;$AE$7/100,3,IF(AD63/AE63&gt;$AD$7/100,0,3)))</f>
        <v>0</v>
      </c>
      <c r="AC63" s="29">
        <f>IF(AE63=0,0,AD63/AE63)</f>
        <v>0.72122137404580156</v>
      </c>
      <c r="AD63" s="10">
        <v>18896</v>
      </c>
      <c r="AE63" s="10">
        <v>26200</v>
      </c>
      <c r="AF63" s="12">
        <f>IF(AG63&gt;3,IF(AG63&lt;8,1,0),0)</f>
        <v>0</v>
      </c>
      <c r="AG63" s="19">
        <f>AH63+4-AI63</f>
        <v>-2</v>
      </c>
      <c r="AH63" s="18">
        <v>3</v>
      </c>
      <c r="AI63" s="18">
        <v>9</v>
      </c>
      <c r="AJ63" s="12">
        <f>IF(AK63&lt;0.3,0,IF(AK63&gt;0.7,2,2*AK63/0.7))</f>
        <v>0</v>
      </c>
      <c r="AK63" s="6">
        <f>AL63/(AL63+AM63)</f>
        <v>0</v>
      </c>
      <c r="AL63" s="8"/>
      <c r="AM63" s="12">
        <v>85501900</v>
      </c>
      <c r="AN63" s="12">
        <f>IF(AO63/1&lt;$AQ$7/100,0,IF(AO63/1&gt;$AP$7/100,$AN$7,($AP$7-$AQ$7)*AO63))</f>
        <v>0</v>
      </c>
      <c r="AO63" s="6">
        <f>IF(AQ63=0,0,AP63/AQ63-1)</f>
        <v>0</v>
      </c>
      <c r="AP63" s="8">
        <f>AL63</f>
        <v>0</v>
      </c>
      <c r="AQ63" s="12"/>
      <c r="AR63" s="12">
        <v>2</v>
      </c>
      <c r="AS63" s="12">
        <f>AP63</f>
        <v>0</v>
      </c>
      <c r="AT63" s="12">
        <v>0</v>
      </c>
      <c r="AU63" s="12">
        <f>IF(AV63&lt;$AW$7/100,1,0)</f>
        <v>1</v>
      </c>
      <c r="AV63" s="6">
        <f>IF(AX63=0,0,AW63/AX63)</f>
        <v>0</v>
      </c>
      <c r="AW63" s="10"/>
      <c r="AX63" s="10">
        <v>286798.21999999997</v>
      </c>
      <c r="AY63" s="12">
        <f>IF(AZ63=0,1,IF(AZ63/BA63&lt;0.01,1,0))</f>
        <v>1</v>
      </c>
      <c r="AZ63" s="10"/>
      <c r="BA63" s="10" t="s">
        <v>213</v>
      </c>
      <c r="BB63" s="12">
        <f>IF(BC63&lt;0.001,$BB$7,0)</f>
        <v>4</v>
      </c>
      <c r="BC63" s="6">
        <f>BD63/(BE63+BF63+BG63)</f>
        <v>0</v>
      </c>
      <c r="BD63" s="10"/>
      <c r="BE63" s="10">
        <v>5968.06</v>
      </c>
      <c r="BF63" s="10"/>
      <c r="BG63" s="10">
        <v>13403.97</v>
      </c>
      <c r="BH63" s="12">
        <f>IF(BI63&lt;0.95,0,IF(BI63&lt;1.05,2,0))</f>
        <v>2</v>
      </c>
      <c r="BI63" s="6">
        <f>(BJ63/BK63/BL63)/BM63</f>
        <v>1.0129753566294133</v>
      </c>
      <c r="BJ63" s="10">
        <v>31658100</v>
      </c>
      <c r="BK63" s="10">
        <v>44.6</v>
      </c>
      <c r="BL63" s="10">
        <v>12</v>
      </c>
      <c r="BM63" s="10">
        <v>58394.22</v>
      </c>
      <c r="BN63" s="12">
        <f>IF(BO63&lt;0.7,0,IF(BO63&lt;0.8,2,0))</f>
        <v>2</v>
      </c>
      <c r="BO63" s="6">
        <f>BP63/BQ63</f>
        <v>0.74585002986069793</v>
      </c>
      <c r="BP63" s="10">
        <v>63688371.700000003</v>
      </c>
      <c r="BQ63" s="8">
        <v>85390318.629999995</v>
      </c>
      <c r="BR63" s="25">
        <f>IF((BT63+BU63)/BV63&lt;0.6,0,2)</f>
        <v>2</v>
      </c>
      <c r="BS63" s="30">
        <f>(BT63+BU63)/BV63</f>
        <v>1</v>
      </c>
      <c r="BT63" s="10"/>
      <c r="BU63" s="10">
        <v>2</v>
      </c>
      <c r="BV63" s="10">
        <v>2</v>
      </c>
      <c r="BW63" s="12">
        <f>IF(BY63/BZ63&lt;$BY$7/100,0,IF(BY63/BZ63&gt;$BZ$7/100,3,$BW$7*(BY63/BZ63-$BW$7/100)/(($BY$7-$BZ$7)/100)))</f>
        <v>3</v>
      </c>
      <c r="BX63" s="6">
        <f>BY63/BZ63</f>
        <v>1</v>
      </c>
      <c r="BY63" s="10">
        <v>100</v>
      </c>
      <c r="BZ63" s="10">
        <v>100</v>
      </c>
      <c r="CA63" s="25">
        <f>IF(CB63&gt;0,0,5)</f>
        <v>0</v>
      </c>
      <c r="CB63" s="10">
        <v>1</v>
      </c>
      <c r="CC63" s="12">
        <f>IF(CD63/CE63&lt;$CD$7/100,0,IF(CD63/CE63&gt;$CE$7/100,$CC$7,$CC$7*(CD63/CE63-$CC$7/100)/(($CD$7-$CE$7)/100)))</f>
        <v>0</v>
      </c>
      <c r="CD63" s="10">
        <v>25</v>
      </c>
      <c r="CE63" s="10">
        <v>26</v>
      </c>
      <c r="CF63" s="25">
        <f>IF(CG63&gt;0,0,3)</f>
        <v>3</v>
      </c>
      <c r="CG63" s="10"/>
      <c r="CH63" s="25">
        <f>IF(CI63&gt;0,0,3)</f>
        <v>3</v>
      </c>
      <c r="CI63" s="10"/>
      <c r="CJ63" s="12">
        <f>IF(CL63/CK63&lt;0.95,0,5*(CK63/CL63))</f>
        <v>5</v>
      </c>
      <c r="CK63" s="10">
        <v>6</v>
      </c>
      <c r="CL63" s="12">
        <v>6</v>
      </c>
      <c r="CM63" s="31">
        <f>IF(CN63&gt;0,0,4)</f>
        <v>4</v>
      </c>
      <c r="CN63" s="10">
        <v>0</v>
      </c>
      <c r="CO63" s="10"/>
      <c r="CP63" s="12">
        <f>IF(CR63/CS63&gt;1,0,IF(CR63/CS63&lt;$CS$7/100,0,IF(CR63/CS63&gt;$CR$7/100,$CP$7,$CP$7*(CR63/CS63-$CS$7/100)/(($CR$7-$CS$7)/100))))</f>
        <v>4</v>
      </c>
      <c r="CQ63" s="6">
        <f>CR63/CS63</f>
        <v>0.99718040131342689</v>
      </c>
      <c r="CR63" s="10">
        <v>88613.15</v>
      </c>
      <c r="CS63" s="10">
        <v>88863.71</v>
      </c>
      <c r="CT63" s="12">
        <f>IF(CU63&gt;0.01,0,3)</f>
        <v>3</v>
      </c>
      <c r="CU63" s="6">
        <f>IF(CW63=0,0,CV63/CW63)</f>
        <v>0</v>
      </c>
      <c r="CV63" s="10">
        <v>0</v>
      </c>
      <c r="CW63" s="10">
        <v>76256.899999999994</v>
      </c>
      <c r="CX63" s="12">
        <f>IF(CY63&lt;0.9,0,5*CY63)</f>
        <v>5</v>
      </c>
      <c r="CY63" s="32">
        <f>CZ63/DA63</f>
        <v>1</v>
      </c>
      <c r="CZ63" s="5">
        <v>46</v>
      </c>
      <c r="DA63" s="5">
        <v>46</v>
      </c>
      <c r="DB63" s="12">
        <f>IF(DD63/DE63&lt;$DE$7/100,0,IF(DD63/DE63&gt;$DD$7/100,$DB$7,$DB$7*(DD63/DE63-$DE$7/100)/(($DD$7-$DE$7)/100)))</f>
        <v>4</v>
      </c>
      <c r="DC63" s="6">
        <f>DD63/DE63</f>
        <v>1</v>
      </c>
      <c r="DD63" s="5">
        <v>95</v>
      </c>
      <c r="DE63" s="5">
        <v>95</v>
      </c>
      <c r="DF63" s="33">
        <f>D63+H63+L63+P63+T63+AB63+AF63+AJ63+AN63+AR63+AU63+AY63+BB63+BH63+BN63+BR63+BW63+CA63+CC63+CF63+CH63+CJ63+CM63+CP63+CT63+CX63+DB63</f>
        <v>51</v>
      </c>
      <c r="DG63" s="45">
        <f>IF(DF63&gt;70,IF(DF63&gt;85,1,2),3)</f>
        <v>3</v>
      </c>
      <c r="DH63" s="34">
        <f>RANK(DF63,$DF$9:$DF$67)</f>
        <v>55</v>
      </c>
      <c r="DI63" s="70"/>
      <c r="DJ63" s="70"/>
    </row>
    <row r="64" spans="1:114" ht="60" x14ac:dyDescent="0.25">
      <c r="A64" s="28">
        <v>51</v>
      </c>
      <c r="B64" s="14" t="s">
        <v>137</v>
      </c>
      <c r="C64" s="14" t="s">
        <v>185</v>
      </c>
      <c r="D64" s="12"/>
      <c r="E64" s="29">
        <f>IF(G64=0,0,F64/G64)</f>
        <v>0</v>
      </c>
      <c r="F64" s="10"/>
      <c r="G64" s="10">
        <v>0</v>
      </c>
      <c r="H64" s="12"/>
      <c r="I64" s="6">
        <f>IF(K64=0,0,J64/K64)</f>
        <v>0</v>
      </c>
      <c r="J64" s="10"/>
      <c r="K64" s="10">
        <v>0</v>
      </c>
      <c r="L64" s="12"/>
      <c r="M64" s="6">
        <f>IF(O64=0,0,N64/O64)</f>
        <v>0</v>
      </c>
      <c r="N64" s="8">
        <f>F64</f>
        <v>0</v>
      </c>
      <c r="O64" s="10">
        <v>0</v>
      </c>
      <c r="P64" s="12"/>
      <c r="Q64" s="6">
        <f>IF(S64=0,0,R64/S64)</f>
        <v>0</v>
      </c>
      <c r="R64" s="12">
        <f>J64</f>
        <v>0</v>
      </c>
      <c r="S64" s="8">
        <f>K64</f>
        <v>0</v>
      </c>
      <c r="T64" s="10">
        <f>IF(V64=0,3,IF(U64&lt;0.01,3,IF(U64&gt;0.05,0,U64/(0.05-0.01)*3)))</f>
        <v>3</v>
      </c>
      <c r="U64" s="6">
        <f>IF(AA64=0,0,(V64-W64-X64-Y64-Z64)/AA64)</f>
        <v>-1.1256024780198749E-2</v>
      </c>
      <c r="V64" s="10">
        <v>293758.58</v>
      </c>
      <c r="W64" s="10">
        <v>31501.77</v>
      </c>
      <c r="X64" s="10">
        <v>563468.93999999994</v>
      </c>
      <c r="Y64" s="10">
        <v>563468.93999999994</v>
      </c>
      <c r="Z64" s="10"/>
      <c r="AA64" s="10">
        <v>76819400</v>
      </c>
      <c r="AB64" s="12">
        <f>IF(AE64=0,3,IF(AD64/AE64&lt;$AE$7/100,3,IF(AD64/AE64&gt;$AD$7/100,0,3)))</f>
        <v>3</v>
      </c>
      <c r="AC64" s="29">
        <f>IF(AE64=0,0,AD64/AE64)</f>
        <v>0</v>
      </c>
      <c r="AD64" s="10">
        <v>0</v>
      </c>
      <c r="AE64" s="10"/>
      <c r="AF64" s="12">
        <f>IF(AG64&gt;3,IF(AG64&lt;8,1,0),0)</f>
        <v>0</v>
      </c>
      <c r="AG64" s="19">
        <f>AH64+4-AI64</f>
        <v>-9</v>
      </c>
      <c r="AH64" s="18">
        <v>4</v>
      </c>
      <c r="AI64" s="18">
        <v>17</v>
      </c>
      <c r="AJ64" s="12">
        <f>IF(AK64&lt;0.3,0,IF(AK64&gt;0.7,2,2*AK64/0.7))</f>
        <v>0</v>
      </c>
      <c r="AK64" s="6">
        <f>AL64/(AL64+AM64)</f>
        <v>0</v>
      </c>
      <c r="AL64" s="8"/>
      <c r="AM64" s="12">
        <v>76819400</v>
      </c>
      <c r="AN64" s="12">
        <f>IF(AO64/1&lt;$AQ$7/100,0,IF(AO64/1&gt;$AP$7/100,$AN$7,($AP$7-$AQ$7)*AO64))</f>
        <v>0</v>
      </c>
      <c r="AO64" s="6">
        <f>IF(AQ64=0,0,AP64/AQ64-1)</f>
        <v>0</v>
      </c>
      <c r="AP64" s="8">
        <f>AL64</f>
        <v>0</v>
      </c>
      <c r="AQ64" s="12"/>
      <c r="AR64" s="12">
        <v>2</v>
      </c>
      <c r="AS64" s="12">
        <f>AP64</f>
        <v>0</v>
      </c>
      <c r="AT64" s="12">
        <v>0</v>
      </c>
      <c r="AU64" s="12">
        <f>IF(AV64&lt;$AW$7/100,1,0)</f>
        <v>1</v>
      </c>
      <c r="AV64" s="6">
        <f>IF(AX64=0,0,AW64/AX64)</f>
        <v>0</v>
      </c>
      <c r="AW64" s="10"/>
      <c r="AX64" s="10">
        <v>317638.76</v>
      </c>
      <c r="AY64" s="12">
        <f>IF(AZ64=0,1,IF(AZ64/BA64&lt;0.01,1,0))</f>
        <v>1</v>
      </c>
      <c r="AZ64" s="10"/>
      <c r="BA64" s="10">
        <v>226007189.38999999</v>
      </c>
      <c r="BB64" s="12">
        <f>IF(BC64&lt;0.001,$BB$7,0)</f>
        <v>4</v>
      </c>
      <c r="BC64" s="6">
        <f>BD64/(BE64+BF64+BG64)</f>
        <v>0</v>
      </c>
      <c r="BD64" s="10"/>
      <c r="BE64" s="10">
        <v>28616.52</v>
      </c>
      <c r="BF64" s="10"/>
      <c r="BG64" s="10">
        <v>8955.35</v>
      </c>
      <c r="BH64" s="12">
        <f>IF(BI64&lt;0.95,0,IF(BI64&lt;1.05,2,0))</f>
        <v>0</v>
      </c>
      <c r="BI64" s="6">
        <f>(BJ64/BK64/BL64)/BM64</f>
        <v>1.0976481766839261</v>
      </c>
      <c r="BJ64" s="10">
        <v>22228600</v>
      </c>
      <c r="BK64" s="10">
        <v>28.9</v>
      </c>
      <c r="BL64" s="10">
        <v>12</v>
      </c>
      <c r="BM64" s="10">
        <v>58394.22</v>
      </c>
      <c r="BN64" s="12">
        <f>IF(BO64&lt;0.7,0,IF(BO64&lt;0.8,2,0))</f>
        <v>2</v>
      </c>
      <c r="BO64" s="6">
        <f>BP64/BQ64</f>
        <v>0.75212672029526639</v>
      </c>
      <c r="BP64" s="10">
        <v>58166676.009999998</v>
      </c>
      <c r="BQ64" s="8">
        <v>77336271.189999998</v>
      </c>
      <c r="BR64" s="25">
        <f>IF((BT64+BU64)/BV64&lt;0.6,0,2)</f>
        <v>2</v>
      </c>
      <c r="BS64" s="30">
        <f>(BT64+BU64)/BV64</f>
        <v>2</v>
      </c>
      <c r="BT64" s="10">
        <v>3</v>
      </c>
      <c r="BU64" s="10">
        <v>3</v>
      </c>
      <c r="BV64" s="10">
        <v>3</v>
      </c>
      <c r="BW64" s="12">
        <f>IF(BY64/BZ64&lt;$BY$7/100,0,IF(BY64/BZ64&gt;$BZ$7/100,3,$BW$7*(BY64/BZ64-$BW$7/100)/(($BY$7-$BZ$7)/100)))</f>
        <v>3</v>
      </c>
      <c r="BX64" s="6">
        <f>BY64/BZ64</f>
        <v>1</v>
      </c>
      <c r="BY64" s="10">
        <v>3</v>
      </c>
      <c r="BZ64" s="10">
        <v>3</v>
      </c>
      <c r="CA64" s="25">
        <f>IF(CB64&gt;0,0,5)</f>
        <v>5</v>
      </c>
      <c r="CB64" s="10">
        <v>0</v>
      </c>
      <c r="CC64" s="12">
        <f>IF(CD64/CE64&lt;$CD$7/100,0,IF(CD64/CE64&gt;$CE$7/100,$CC$7,$CC$7*(CD64/CE64-$CC$7/100)/(($CD$7-$CE$7)/100)))</f>
        <v>2</v>
      </c>
      <c r="CD64" s="10">
        <v>25</v>
      </c>
      <c r="CE64" s="10">
        <v>25</v>
      </c>
      <c r="CF64" s="25">
        <f>IF(CG64&gt;0,0,3)</f>
        <v>3</v>
      </c>
      <c r="CG64" s="10"/>
      <c r="CH64" s="25">
        <f>IF(CI64&gt;0,0,3)</f>
        <v>0</v>
      </c>
      <c r="CI64" s="10">
        <v>1</v>
      </c>
      <c r="CJ64" s="12">
        <f>IF(CL64/CK64&lt;0.95,0,5*(CK64/CL64))</f>
        <v>0</v>
      </c>
      <c r="CK64" s="10">
        <v>7</v>
      </c>
      <c r="CL64" s="12">
        <v>6</v>
      </c>
      <c r="CM64" s="31">
        <f>IF(CN64&gt;0,0,4)</f>
        <v>4</v>
      </c>
      <c r="CN64" s="10">
        <v>0</v>
      </c>
      <c r="CO64" s="10">
        <v>20.399999999999999</v>
      </c>
      <c r="CP64" s="12">
        <f>IF(CR64/CS64&gt;1,0,IF(CR64/CS64&lt;$CS$7/100,0,IF(CR64/CS64&gt;$CR$7/100,$CP$7,$CP$7*(CR64/CS64-$CS$7/100)/(($CR$7-$CS$7)/100))))</f>
        <v>4</v>
      </c>
      <c r="CQ64" s="6">
        <f>CR64/CS64</f>
        <v>0.99633589248758159</v>
      </c>
      <c r="CR64" s="10">
        <v>79878.559999999998</v>
      </c>
      <c r="CS64" s="10">
        <v>80172.320000000007</v>
      </c>
      <c r="CT64" s="12">
        <f>IF(CU64&gt;0.01,0,3)</f>
        <v>3</v>
      </c>
      <c r="CU64" s="6">
        <f>IF(CW64=0,0,CV64/CW64)</f>
        <v>0</v>
      </c>
      <c r="CV64" s="10">
        <v>0</v>
      </c>
      <c r="CW64" s="10">
        <v>75169.399999999994</v>
      </c>
      <c r="CX64" s="12">
        <f>IF(CY64&lt;0.9,0,5*CY64)</f>
        <v>5</v>
      </c>
      <c r="CY64" s="32">
        <f>CZ64/DA64</f>
        <v>1</v>
      </c>
      <c r="CZ64" s="5">
        <v>15</v>
      </c>
      <c r="DA64" s="5">
        <v>15</v>
      </c>
      <c r="DB64" s="12">
        <f>IF(DD64/DE64&lt;$DE$7/100,0,IF(DD64/DE64&gt;$DD$7/100,$DB$7,$DB$7*(DD64/DE64-$DE$7/100)/(($DD$7-$DE$7)/100)))</f>
        <v>3.7894736842105261</v>
      </c>
      <c r="DC64" s="6">
        <f>DD64/DE64</f>
        <v>0.96052631578947367</v>
      </c>
      <c r="DD64" s="5">
        <v>73</v>
      </c>
      <c r="DE64" s="5">
        <v>76</v>
      </c>
      <c r="DF64" s="33">
        <f>D64+H64+L64+P64+T64+AB64+AF64+AJ64+AN64+AR64+AU64+AY64+BB64+BH64+BN64+BR64+BW64+CA64+CC64+CF64+CH64+CJ64+CM64+CP64+CT64+CX64+DB64</f>
        <v>50.789473684210527</v>
      </c>
      <c r="DG64" s="45">
        <f>IF(DF64&gt;70,IF(DF64&gt;85,1,2),3)</f>
        <v>3</v>
      </c>
      <c r="DH64" s="34">
        <f>RANK(DF64,$DF$9:$DF$67)</f>
        <v>56</v>
      </c>
      <c r="DI64" s="70"/>
      <c r="DJ64" s="70"/>
    </row>
    <row r="65" spans="1:114" ht="45" x14ac:dyDescent="0.25">
      <c r="A65" s="28">
        <v>47</v>
      </c>
      <c r="B65" s="14" t="s">
        <v>137</v>
      </c>
      <c r="C65" s="14" t="s">
        <v>181</v>
      </c>
      <c r="D65" s="12"/>
      <c r="E65" s="29">
        <f>IF(G65=0,0,F65/G65)</f>
        <v>0</v>
      </c>
      <c r="F65" s="12" t="s">
        <v>209</v>
      </c>
      <c r="G65" s="12">
        <v>0</v>
      </c>
      <c r="H65" s="12"/>
      <c r="I65" s="6">
        <f>IF(K65=0,0,J65/K65)</f>
        <v>0</v>
      </c>
      <c r="J65" s="12" t="s">
        <v>211</v>
      </c>
      <c r="K65" s="12">
        <v>0</v>
      </c>
      <c r="L65" s="12"/>
      <c r="M65" s="6">
        <f>IF(O65=0,0,N65/O65)</f>
        <v>0</v>
      </c>
      <c r="N65" s="8" t="str">
        <f>F65</f>
        <v xml:space="preserve">                            -    </v>
      </c>
      <c r="O65" s="12">
        <v>0</v>
      </c>
      <c r="P65" s="12"/>
      <c r="Q65" s="6">
        <f>IF(S65=0,0,R65/S65)</f>
        <v>0</v>
      </c>
      <c r="R65" s="12" t="str">
        <f>J65</f>
        <v xml:space="preserve">                             -    </v>
      </c>
      <c r="S65" s="8">
        <f>K65</f>
        <v>0</v>
      </c>
      <c r="T65" s="10">
        <f>IF(V65=0,3,IF(U65&lt;0.01,3,IF(U65&gt;0.05,0,U65/(0.05-0.01)*3)))</f>
        <v>3</v>
      </c>
      <c r="U65" s="6">
        <f>IF(AA65=0,0,(V65-W65-X65-Y65-Z65)/AA65)</f>
        <v>-0.12663918596331264</v>
      </c>
      <c r="V65" s="12"/>
      <c r="W65" s="12"/>
      <c r="X65" s="12">
        <v>4000000</v>
      </c>
      <c r="Y65" s="12">
        <v>4000000</v>
      </c>
      <c r="Z65" s="12"/>
      <c r="AA65" s="12">
        <v>63171600</v>
      </c>
      <c r="AB65" s="12">
        <f>IF(AE65=0,3,IF(AD65/AE65&lt;$AE$7/100,3,IF(AD65/AE65&gt;$AD$7/100,0,3)))</f>
        <v>3</v>
      </c>
      <c r="AC65" s="29">
        <f>IF(AE65=0,0,AD65/AE65)</f>
        <v>0</v>
      </c>
      <c r="AD65" s="12">
        <v>0</v>
      </c>
      <c r="AE65" s="12">
        <v>105600</v>
      </c>
      <c r="AF65" s="12">
        <f>IF(AG65&gt;3,IF(AG65&lt;8,1,0),0)</f>
        <v>0</v>
      </c>
      <c r="AG65" s="19">
        <f>AH65+4-AI65</f>
        <v>-3</v>
      </c>
      <c r="AH65" s="19">
        <v>4</v>
      </c>
      <c r="AI65" s="19">
        <v>11</v>
      </c>
      <c r="AJ65" s="12">
        <f>IF(AK65&lt;0.3,0,IF(AK65&gt;0.7,2,2*AK65/0.7))</f>
        <v>0</v>
      </c>
      <c r="AK65" s="6">
        <f>AL65/(AL65+AM65)</f>
        <v>0</v>
      </c>
      <c r="AL65" s="8"/>
      <c r="AM65" s="12">
        <v>63171600</v>
      </c>
      <c r="AN65" s="12">
        <f>IF(AO65/1&lt;$AQ$7/100,0,IF(AO65/1&gt;$AP$7/100,$AN$7,($AP$7-$AQ$7)*AO65))</f>
        <v>0</v>
      </c>
      <c r="AO65" s="6">
        <f>IF(AQ65=0,0,AP65/AQ65-1)</f>
        <v>0</v>
      </c>
      <c r="AP65" s="8">
        <f>AL65</f>
        <v>0</v>
      </c>
      <c r="AQ65" s="12"/>
      <c r="AR65" s="12">
        <v>2</v>
      </c>
      <c r="AS65" s="12">
        <f>AP65</f>
        <v>0</v>
      </c>
      <c r="AT65" s="12">
        <v>0</v>
      </c>
      <c r="AU65" s="12">
        <f>IF(AV65&lt;$AW$7/100,1,0)</f>
        <v>1</v>
      </c>
      <c r="AV65" s="6">
        <f>IF(AX65=0,0,AW65/AX65)</f>
        <v>0</v>
      </c>
      <c r="AW65" s="12"/>
      <c r="AX65" s="12"/>
      <c r="AY65" s="12">
        <f>IF(AZ65=0,1,IF(AZ65/BA65&lt;0.01,1,0))</f>
        <v>1</v>
      </c>
      <c r="AZ65" s="12"/>
      <c r="BA65" s="12"/>
      <c r="BB65" s="12">
        <f>IF(BC65&lt;0.001,$BB$7,0)</f>
        <v>4</v>
      </c>
      <c r="BC65" s="6">
        <f>BD65/(BE65+BF65+BG65)</f>
        <v>0</v>
      </c>
      <c r="BD65" s="12"/>
      <c r="BE65" s="12">
        <v>1598.43</v>
      </c>
      <c r="BF65" s="12"/>
      <c r="BG65" s="12">
        <v>2474.0100000000002</v>
      </c>
      <c r="BH65" s="12">
        <f>IF(BI65&lt;0.95,0,IF(BI65&lt;1.05,2,0))</f>
        <v>0</v>
      </c>
      <c r="BI65" s="6">
        <f>(BJ65/BK65/BL65)/BM65</f>
        <v>1.1038260808711906</v>
      </c>
      <c r="BJ65" s="12">
        <v>25370300</v>
      </c>
      <c r="BK65" s="12">
        <v>32.799999999999997</v>
      </c>
      <c r="BL65" s="12">
        <v>12</v>
      </c>
      <c r="BM65" s="10">
        <v>58394.22</v>
      </c>
      <c r="BN65" s="12">
        <f>IF(BO65&lt;0.7,0,IF(BO65&lt;0.8,2,0))</f>
        <v>0</v>
      </c>
      <c r="BO65" s="6">
        <f>BP65/BQ65</f>
        <v>0.80807783877565231</v>
      </c>
      <c r="BP65" s="12">
        <v>51047570</v>
      </c>
      <c r="BQ65" s="8">
        <v>63171600</v>
      </c>
      <c r="BR65" s="25">
        <f>IF((BT65+BU65)/BV65&lt;0.6,0,2)</f>
        <v>2</v>
      </c>
      <c r="BS65" s="30">
        <f>(BT65+BU65)/BV65</f>
        <v>2</v>
      </c>
      <c r="BT65" s="12">
        <v>3</v>
      </c>
      <c r="BU65" s="12">
        <v>3</v>
      </c>
      <c r="BV65" s="12">
        <v>3</v>
      </c>
      <c r="BW65" s="12">
        <f>IF(BY65/BZ65&lt;$BY$7/100,0,IF(BY65/BZ65&gt;$BZ$7/100,3,$BW$7*(BY65/BZ65-$BW$7/100)/(($BY$7-$BZ$7)/100)))</f>
        <v>3</v>
      </c>
      <c r="BX65" s="6">
        <f>BY65/BZ65</f>
        <v>1</v>
      </c>
      <c r="BY65" s="10">
        <v>11</v>
      </c>
      <c r="BZ65" s="10">
        <v>11</v>
      </c>
      <c r="CA65" s="25">
        <f>IF(CB65&gt;0,0,5)</f>
        <v>0</v>
      </c>
      <c r="CB65" s="12">
        <v>1</v>
      </c>
      <c r="CC65" s="12">
        <f>IF(CD65/CE65&lt;$CD$7/100,0,IF(CD65/CE65&gt;$CE$7/100,$CC$7,$CC$7*(CD65/CE65-$CC$7/100)/(($CD$7-$CE$7)/100)))</f>
        <v>0</v>
      </c>
      <c r="CD65" s="12">
        <v>28</v>
      </c>
      <c r="CE65" s="12">
        <v>29</v>
      </c>
      <c r="CF65" s="25">
        <f>IF(CG65&gt;0,0,3)</f>
        <v>3</v>
      </c>
      <c r="CG65" s="12"/>
      <c r="CH65" s="25">
        <f>IF(CI65&gt;0,0,3)</f>
        <v>3</v>
      </c>
      <c r="CI65" s="12"/>
      <c r="CJ65" s="12">
        <f>IF(CL65/CK65&lt;0.95,0,5*(CK65/CL65))</f>
        <v>5</v>
      </c>
      <c r="CK65" s="12">
        <v>6</v>
      </c>
      <c r="CL65" s="12">
        <v>6</v>
      </c>
      <c r="CM65" s="31">
        <f>IF(CN65&gt;0,0,4)</f>
        <v>4</v>
      </c>
      <c r="CN65" s="10">
        <v>0</v>
      </c>
      <c r="CO65" s="10"/>
      <c r="CP65" s="12">
        <f>IF(CR65/CS65&gt;1,0,IF(CR65/CS65&lt;$CS$7/100,0,IF(CR65/CS65&gt;$CR$7/100,$CP$7,$CP$7*(CR65/CS65-$CS$7/100)/(($CR$7-$CS$7)/100))))</f>
        <v>4</v>
      </c>
      <c r="CQ65" s="6">
        <f>CR65/CS65</f>
        <v>1</v>
      </c>
      <c r="CR65" s="12">
        <v>66182.8</v>
      </c>
      <c r="CS65" s="12">
        <v>66182.8</v>
      </c>
      <c r="CT65" s="12">
        <f>IF(CU65&gt;0.01,0,3)</f>
        <v>3</v>
      </c>
      <c r="CU65" s="6">
        <f>IF(CW65=0,0,CV65/CW65)</f>
        <v>0</v>
      </c>
      <c r="CV65" s="12">
        <v>0</v>
      </c>
      <c r="CW65" s="12">
        <v>62248</v>
      </c>
      <c r="CX65" s="12">
        <f>IF(CY65&lt;0.9,0,5*CY65)</f>
        <v>5</v>
      </c>
      <c r="CY65" s="32">
        <f>CZ65/DA65</f>
        <v>1</v>
      </c>
      <c r="CZ65" s="5">
        <v>38</v>
      </c>
      <c r="DA65" s="5">
        <v>38</v>
      </c>
      <c r="DB65" s="12">
        <f>IF(DD65/DE65&lt;$DE$7/100,0,IF(DD65/DE65&gt;$DD$7/100,$DB$7,$DB$7*(DD65/DE65-$DE$7/100)/(($DD$7-$DE$7)/100)))</f>
        <v>4</v>
      </c>
      <c r="DC65" s="6">
        <f>DD65/DE65</f>
        <v>1</v>
      </c>
      <c r="DD65" s="5">
        <v>57</v>
      </c>
      <c r="DE65" s="5">
        <v>57</v>
      </c>
      <c r="DF65" s="33">
        <f>D65+H65+L65+P65+T65+AB65+AF65+AJ65+AN65+AR65+AU65+AY65+BB65+BH65+BN65+BR65+BW65+CA65+CC65+CF65+CH65+CJ65+CM65+CP65+CT65+CX65+DB65</f>
        <v>50</v>
      </c>
      <c r="DG65" s="45">
        <f>IF(DF65&gt;70,IF(DF65&gt;85,1,2),3)</f>
        <v>3</v>
      </c>
      <c r="DH65" s="34">
        <f>RANK(DF65,$DF$9:$DF$67)</f>
        <v>57</v>
      </c>
      <c r="DI65" s="70"/>
      <c r="DJ65" s="70"/>
    </row>
    <row r="66" spans="1:114" ht="60" x14ac:dyDescent="0.25">
      <c r="A66" s="28">
        <v>22</v>
      </c>
      <c r="B66" s="14" t="s">
        <v>137</v>
      </c>
      <c r="C66" s="14" t="s">
        <v>156</v>
      </c>
      <c r="D66" s="12">
        <f>IF(E66&gt;1,0,IF(F66/G66&lt;$G$7/100,0,IF(F66/G66&gt;$F$7/100,3,$D$7*(F66/G66-$G$7/100)/(($F$7-$G$7)/100))))</f>
        <v>0</v>
      </c>
      <c r="E66" s="29">
        <f>IF(G66=0,0,F66/G66)</f>
        <v>0.73000554796227668</v>
      </c>
      <c r="F66" s="9">
        <v>18159472.010000002</v>
      </c>
      <c r="G66" s="9">
        <v>24875800</v>
      </c>
      <c r="H66" s="12">
        <f>IF(J66/K66&lt;$K$7/100,0,IF(J66/K66&gt;$J$7/100,3,$H$7*(J66/K66-$K$7/100)/(($J$7-$K$7)/100)))</f>
        <v>0</v>
      </c>
      <c r="I66" s="6">
        <f>IF(K66=0,0,J66/K66)</f>
        <v>0.75652341258392242</v>
      </c>
      <c r="J66" s="9">
        <v>17611040.789999999</v>
      </c>
      <c r="K66" s="9">
        <v>23278910.469999999</v>
      </c>
      <c r="L66" s="12">
        <f>IF(N66/O66&lt;$O$7/100,0,IF(N66/O66&gt;$N$7/100,3,$L$7*(N66/O66-$O$7/100)/(($N$7-$O$7)/100)))</f>
        <v>3</v>
      </c>
      <c r="M66" s="6">
        <f>IF(O66=0,0,N66/O66)</f>
        <v>1.1209550623456792</v>
      </c>
      <c r="N66" s="8">
        <f>F66</f>
        <v>18159472.010000002</v>
      </c>
      <c r="O66" s="9">
        <v>16200000</v>
      </c>
      <c r="P66" s="12">
        <f>IF(R66/S66&lt;$S$7/100,0,IF(R66/S66&gt;$R$7/100,3,$P$7*(R66/S66-$S$7/100)/(($R$7-$S$7)/100)))</f>
        <v>9.7851188758836249E-2</v>
      </c>
      <c r="Q66" s="6">
        <f>IF(S66=0,0,R66/S66)</f>
        <v>0.75652341258392242</v>
      </c>
      <c r="R66" s="12">
        <f>J66</f>
        <v>17611040.789999999</v>
      </c>
      <c r="S66" s="8">
        <v>23278910.469999999</v>
      </c>
      <c r="T66" s="10">
        <f>IF(V66=0,3,IF(U66&lt;0.01,3,IF(U66&gt;0.05,0,U66/(0.05-0.01)*3)))</f>
        <v>3</v>
      </c>
      <c r="U66" s="6">
        <f>IF(AA66=0,0,(V66-W66-X66-Y66-Z66)/AA66)</f>
        <v>-0.17603687764684559</v>
      </c>
      <c r="V66" s="35"/>
      <c r="W66" s="9"/>
      <c r="X66" s="9">
        <v>7187040</v>
      </c>
      <c r="Y66" s="9">
        <v>7187040</v>
      </c>
      <c r="Z66" s="9"/>
      <c r="AA66" s="9">
        <v>81653800</v>
      </c>
      <c r="AB66" s="12">
        <f>IF(AE66=0,3,IF(AD66/AE66&lt;$AE$7/100,3,IF(AD66/AE66&gt;$AD$7/100,0,3)))</f>
        <v>0</v>
      </c>
      <c r="AC66" s="29">
        <f>IF(AE66=0,0,AD66/AE66)</f>
        <v>119.69342825643119</v>
      </c>
      <c r="AD66" s="9">
        <v>14656460.289999999</v>
      </c>
      <c r="AE66" s="9">
        <v>122450</v>
      </c>
      <c r="AF66" s="12">
        <f>IF(AG66&gt;3,IF(AG66&lt;8,1,0),0)</f>
        <v>1</v>
      </c>
      <c r="AG66" s="19">
        <f>AH66+4-AI66</f>
        <v>4</v>
      </c>
      <c r="AH66" s="25">
        <v>19</v>
      </c>
      <c r="AI66" s="25">
        <v>19</v>
      </c>
      <c r="AJ66" s="12">
        <f>IF(AK66&lt;0.3,0,IF(AK66&gt;0.7,2,2*AK66/0.7))</f>
        <v>0</v>
      </c>
      <c r="AK66" s="6">
        <f>AL66/(AL66+AM66)</f>
        <v>0.1961600511210376</v>
      </c>
      <c r="AL66" s="8">
        <f>F66</f>
        <v>18159472.010000002</v>
      </c>
      <c r="AM66" s="12">
        <v>74415300</v>
      </c>
      <c r="AN66" s="12">
        <f>IF(AO66/1&lt;$AQ$7/100,0,IF(AO66/1&gt;$AP$7/100,$AN$7,($AP$7-$AQ$7)*AO66))</f>
        <v>0.24957805244973486</v>
      </c>
      <c r="AO66" s="6">
        <f>IF(AQ66=0,0,AP66/AQ66-1)</f>
        <v>3.1197256556216857E-2</v>
      </c>
      <c r="AP66" s="8">
        <f>AL66</f>
        <v>18159472.010000002</v>
      </c>
      <c r="AQ66" s="12">
        <v>17610085.649999999</v>
      </c>
      <c r="AR66" s="12">
        <v>2</v>
      </c>
      <c r="AS66" s="12">
        <f>AP66</f>
        <v>18159472.010000002</v>
      </c>
      <c r="AT66" s="12">
        <v>0</v>
      </c>
      <c r="AU66" s="12">
        <f>IF(AV66&lt;$AW$7/100,1,0)</f>
        <v>1</v>
      </c>
      <c r="AV66" s="6">
        <f>IF(AX66=0,0,AW66/AX66)</f>
        <v>0</v>
      </c>
      <c r="AW66" s="9"/>
      <c r="AX66" s="9">
        <v>27252951.670000002</v>
      </c>
      <c r="AY66" s="12">
        <f>IF(AZ66=0,1,IF(AZ66/BA66&lt;0.01,1,0))</f>
        <v>1</v>
      </c>
      <c r="AZ66" s="9"/>
      <c r="BA66" s="9">
        <v>9781384.5899999999</v>
      </c>
      <c r="BB66" s="12">
        <f>IF(BC66&lt;0.001,$BB$7,0)</f>
        <v>4</v>
      </c>
      <c r="BC66" s="6">
        <f>BD66/(BE66+BF66+BG66)</f>
        <v>0</v>
      </c>
      <c r="BD66" s="9"/>
      <c r="BE66" s="9">
        <v>24408.55</v>
      </c>
      <c r="BF66" s="9"/>
      <c r="BG66" s="9">
        <v>9839.15</v>
      </c>
      <c r="BH66" s="12">
        <f>IF(BI66&lt;0.95,0,IF(BI66&lt;1.05,2,0))</f>
        <v>0</v>
      </c>
      <c r="BI66" s="6">
        <f>(BJ66/BK66/BL66)/BM66</f>
        <v>0.85008056040058877</v>
      </c>
      <c r="BJ66" s="9">
        <v>20666700</v>
      </c>
      <c r="BK66" s="9">
        <v>33.5</v>
      </c>
      <c r="BL66" s="9">
        <v>12</v>
      </c>
      <c r="BM66" s="12">
        <v>60476.27</v>
      </c>
      <c r="BN66" s="12">
        <f>IF(BO66&lt;0.7,0,IF(BO66&lt;0.8,2,0))</f>
        <v>0</v>
      </c>
      <c r="BO66" s="6">
        <f>BP66/BQ66</f>
        <v>0.6924919355426491</v>
      </c>
      <c r="BP66" s="9">
        <v>68740101.730000004</v>
      </c>
      <c r="BQ66" s="8">
        <v>99264840.790000007</v>
      </c>
      <c r="BR66" s="25">
        <f>IF((BT66+BU66)/BV66&lt;0.6,0,2)</f>
        <v>2</v>
      </c>
      <c r="BS66" s="30">
        <f>(BT66+BU66)/BV66</f>
        <v>1</v>
      </c>
      <c r="BT66" s="9">
        <v>4</v>
      </c>
      <c r="BU66" s="9">
        <v>1</v>
      </c>
      <c r="BV66" s="9">
        <v>5</v>
      </c>
      <c r="BW66" s="12">
        <f>IF(BY66/BZ66&lt;$BY$7/100,0,IF(BY66/BZ66&gt;$BZ$7/100,3,$BW$7*(BY66/BZ66-$BW$7/100)/(($BY$7-$BZ$7)/100)))</f>
        <v>3</v>
      </c>
      <c r="BX66" s="6">
        <f>BY66/BZ66</f>
        <v>1</v>
      </c>
      <c r="BY66" s="9">
        <v>1</v>
      </c>
      <c r="BZ66" s="9">
        <v>1</v>
      </c>
      <c r="CA66" s="25">
        <f>IF(CB66&gt;0,0,5)</f>
        <v>5</v>
      </c>
      <c r="CB66" s="9">
        <v>0</v>
      </c>
      <c r="CC66" s="12">
        <f>IF(CD66/CE66&lt;$CD$7/100,0,IF(CD66/CE66&gt;$CE$7/100,$CC$7,$CC$7*(CD66/CE66-$CC$7/100)/(($CD$7-$CE$7)/100)))</f>
        <v>0</v>
      </c>
      <c r="CD66" s="41">
        <v>27</v>
      </c>
      <c r="CE66" s="41">
        <v>29</v>
      </c>
      <c r="CF66" s="25">
        <f>IF(CG66&gt;0,0,3)</f>
        <v>3</v>
      </c>
      <c r="CG66" s="9"/>
      <c r="CH66" s="25">
        <f>IF(CI66&gt;0,0,3)</f>
        <v>0</v>
      </c>
      <c r="CI66" s="9">
        <v>1</v>
      </c>
      <c r="CJ66" s="12">
        <f>IF(CL66/CK66&lt;0.95,0,5*(CK66/CL66))</f>
        <v>4.166666666666667</v>
      </c>
      <c r="CK66" s="9">
        <v>5</v>
      </c>
      <c r="CL66" s="12">
        <v>6</v>
      </c>
      <c r="CM66" s="31">
        <f>IF(CN66&gt;0,0,4)</f>
        <v>4</v>
      </c>
      <c r="CN66" s="10">
        <v>0</v>
      </c>
      <c r="CO66" s="10">
        <v>98.71</v>
      </c>
      <c r="CP66" s="12">
        <f>IF(CR66/CS66&gt;1,0,IF(CR66/CS66&lt;$CS$7/100,0,IF(CR66/CS66&gt;$CR$7/100,$CP$7,$CP$7*(CR66/CS66-$CS$7/100)/(($CR$7-$CS$7)/100))))</f>
        <v>0.55100976490789999</v>
      </c>
      <c r="CQ66" s="6">
        <f>CR66/CS66</f>
        <v>0.86790781735950673</v>
      </c>
      <c r="CR66" s="9">
        <v>96533.29</v>
      </c>
      <c r="CS66" s="9">
        <v>111225.28</v>
      </c>
      <c r="CT66" s="12">
        <f>IF(CU66&gt;0.01,0,3)</f>
        <v>3</v>
      </c>
      <c r="CU66" s="6">
        <f>IF(CW66=0,0,CV66/CW66)</f>
        <v>0</v>
      </c>
      <c r="CV66" s="9">
        <v>0</v>
      </c>
      <c r="CW66" s="12">
        <v>74415.3</v>
      </c>
      <c r="CX66" s="12">
        <f>IF(CY66&lt;0.9,0,5*CY66)</f>
        <v>5</v>
      </c>
      <c r="CY66" s="32">
        <f>CZ66/DA66</f>
        <v>1</v>
      </c>
      <c r="CZ66" s="9">
        <v>7</v>
      </c>
      <c r="DA66" s="9">
        <v>7</v>
      </c>
      <c r="DB66" s="12">
        <f>IF(DD66/DE66&lt;$DE$7/100,0,IF(DD66/DE66&gt;$DD$7/100,$DB$7,$DB$7*(DD66/DE66-$DE$7/100)/(($DD$7-$DE$7)/100)))</f>
        <v>4</v>
      </c>
      <c r="DC66" s="6">
        <f>DD66/DE66</f>
        <v>1</v>
      </c>
      <c r="DD66" s="9">
        <v>94</v>
      </c>
      <c r="DE66" s="9">
        <v>94</v>
      </c>
      <c r="DF66" s="33">
        <f>D66+H66+L66+P66+T66+AB66+AF66+AJ66+AN66+AR66+AU66+AY66+BB66+BH66+BN66+BR66+BW66+CA66+CC66+CF66+CH66+CJ66+CM66+CP66+CT66+CX66+DB66</f>
        <v>49.06510567278314</v>
      </c>
      <c r="DG66" s="45">
        <f>IF(DF66&gt;70,IF(DF66&gt;85,1,2),3)</f>
        <v>3</v>
      </c>
      <c r="DH66" s="34">
        <f>RANK(DF66,$DF$9:$DF$67)</f>
        <v>58</v>
      </c>
      <c r="DI66" s="70"/>
      <c r="DJ66" s="70"/>
    </row>
    <row r="67" spans="1:114" ht="45" x14ac:dyDescent="0.25">
      <c r="A67" s="28">
        <v>27</v>
      </c>
      <c r="B67" s="14" t="s">
        <v>137</v>
      </c>
      <c r="C67" s="14" t="s">
        <v>161</v>
      </c>
      <c r="D67" s="12"/>
      <c r="E67" s="29">
        <f>IF(G67=0,0,F67/G67)</f>
        <v>0</v>
      </c>
      <c r="F67" s="10"/>
      <c r="G67" s="10"/>
      <c r="H67" s="12"/>
      <c r="I67" s="6">
        <f>IF(K67=0,0,J67/K67)</f>
        <v>0</v>
      </c>
      <c r="J67" s="10"/>
      <c r="K67" s="10"/>
      <c r="L67" s="12"/>
      <c r="M67" s="6">
        <f>IF(O67=0,0,N67/O67)</f>
        <v>0</v>
      </c>
      <c r="N67" s="8">
        <f>F67</f>
        <v>0</v>
      </c>
      <c r="O67" s="10">
        <v>0</v>
      </c>
      <c r="P67" s="12"/>
      <c r="Q67" s="6">
        <f>IF(S67=0,0,R67/S67)</f>
        <v>0</v>
      </c>
      <c r="R67" s="12">
        <f>J67</f>
        <v>0</v>
      </c>
      <c r="S67" s="8">
        <f>K67</f>
        <v>0</v>
      </c>
      <c r="T67" s="10">
        <f>IF(V67=0,3,IF(U67&lt;0.01,3,IF(U67&gt;0.05,0,U67/(0.05-0.01)*3)))</f>
        <v>3</v>
      </c>
      <c r="U67" s="6">
        <f>IF(AA67=0,0,(V67-W67-X67-Y67-Z67)/AA67)</f>
        <v>-0.13925337880481231</v>
      </c>
      <c r="V67" s="10">
        <v>190476.76</v>
      </c>
      <c r="W67" s="10">
        <v>190476.76</v>
      </c>
      <c r="X67" s="10">
        <v>4236366.29</v>
      </c>
      <c r="Y67" s="10">
        <v>4236366.29</v>
      </c>
      <c r="Z67" s="10"/>
      <c r="AA67" s="10">
        <v>60844000</v>
      </c>
      <c r="AB67" s="12">
        <f>IF(AE67=0,3,IF(AD67/AE67&lt;$AE$7/100,3,IF(AD67/AE67&gt;$AD$7/100,0,3)))</f>
        <v>3</v>
      </c>
      <c r="AC67" s="29">
        <f>IF(AE67=0,0,AD67/AE67)</f>
        <v>0</v>
      </c>
      <c r="AD67" s="10">
        <v>0</v>
      </c>
      <c r="AE67" s="10">
        <v>216782</v>
      </c>
      <c r="AF67" s="12">
        <f>IF(AG67&gt;3,IF(AG67&lt;8,1,0),0)</f>
        <v>0</v>
      </c>
      <c r="AG67" s="19">
        <f>AH67+4-AI67</f>
        <v>-11</v>
      </c>
      <c r="AH67" s="18">
        <v>2</v>
      </c>
      <c r="AI67" s="18">
        <v>17</v>
      </c>
      <c r="AJ67" s="12">
        <f>IF(AK67&lt;0.3,0,IF(AK67&gt;0.7,2,2*AK67/0.7))</f>
        <v>0</v>
      </c>
      <c r="AK67" s="6">
        <f>AL67/(AL67+AM67)</f>
        <v>0</v>
      </c>
      <c r="AL67" s="8"/>
      <c r="AM67" s="12">
        <v>60844000</v>
      </c>
      <c r="AN67" s="12">
        <f>IF(AO67/1&lt;$AQ$7/100,0,IF(AO67/1&gt;$AP$7/100,$AN$7,($AP$7-$AQ$7)*AO67))</f>
        <v>0</v>
      </c>
      <c r="AO67" s="6">
        <f>IF(AQ67=0,0,AP67/AQ67-1)</f>
        <v>0</v>
      </c>
      <c r="AP67" s="8">
        <f>AL67</f>
        <v>0</v>
      </c>
      <c r="AQ67" s="12"/>
      <c r="AR67" s="12">
        <v>2</v>
      </c>
      <c r="AS67" s="12">
        <f>AP67</f>
        <v>0</v>
      </c>
      <c r="AT67" s="12">
        <v>0</v>
      </c>
      <c r="AU67" s="12">
        <f>IF(AV67&lt;$AW$7/100,1,0)</f>
        <v>1</v>
      </c>
      <c r="AV67" s="6">
        <f>IF(AX67=0,0,AW67/AX67)</f>
        <v>0</v>
      </c>
      <c r="AW67" s="10"/>
      <c r="AX67" s="10">
        <v>3156388.89</v>
      </c>
      <c r="AY67" s="12">
        <f>IF(AZ67=0,1,IF(AZ67/BA67&lt;0.01,1,0))</f>
        <v>1</v>
      </c>
      <c r="AZ67" s="10"/>
      <c r="BA67" s="10">
        <v>48479.96</v>
      </c>
      <c r="BB67" s="12">
        <f>IF(BC67&lt;0.001,$BB$7,0)</f>
        <v>4</v>
      </c>
      <c r="BC67" s="6">
        <f>BD67/(BE67+BF67+BG67)</f>
        <v>0</v>
      </c>
      <c r="BD67" s="10"/>
      <c r="BE67" s="10">
        <v>12887.04</v>
      </c>
      <c r="BF67" s="10"/>
      <c r="BG67" s="10">
        <v>766.44</v>
      </c>
      <c r="BH67" s="12">
        <f>IF(BI67&lt;0.95,0,IF(BI67&lt;1.05,2,0))</f>
        <v>0</v>
      </c>
      <c r="BI67" s="6">
        <f>(BJ67/BK67/BL67)/BM67</f>
        <v>1.1169582950710795</v>
      </c>
      <c r="BJ67" s="10">
        <v>24498100</v>
      </c>
      <c r="BK67" s="10">
        <v>31.3</v>
      </c>
      <c r="BL67" s="10">
        <v>12</v>
      </c>
      <c r="BM67" s="10">
        <v>58394.22</v>
      </c>
      <c r="BN67" s="12">
        <f>IF(BO67&lt;0.7,0,IF(BO67&lt;0.8,2,0))</f>
        <v>0</v>
      </c>
      <c r="BO67" s="6">
        <f>BP67/BQ67</f>
        <v>0.81226970105356067</v>
      </c>
      <c r="BP67" s="10">
        <v>49267019.189999998</v>
      </c>
      <c r="BQ67" s="8">
        <v>60653523.240000002</v>
      </c>
      <c r="BR67" s="25">
        <f>IF((BT67+BU67)/BV67&lt;0.6,0,2)</f>
        <v>2</v>
      </c>
      <c r="BS67" s="30">
        <f>(BT67+BU67)/BV67</f>
        <v>2</v>
      </c>
      <c r="BT67" s="10">
        <v>2</v>
      </c>
      <c r="BU67" s="10">
        <v>2</v>
      </c>
      <c r="BV67" s="10">
        <v>2</v>
      </c>
      <c r="BW67" s="12">
        <f>IF(BY67/BZ67&lt;$BY$7/100,0,IF(BY67/BZ67&gt;$BZ$7/100,3,$BW$7*(BY67/BZ67-$BW$7/100)/(($BY$7-$BZ$7)/100)))</f>
        <v>3</v>
      </c>
      <c r="BX67" s="6">
        <f>BY67/BZ67</f>
        <v>1</v>
      </c>
      <c r="BY67" s="10">
        <v>2</v>
      </c>
      <c r="BZ67" s="10">
        <v>2</v>
      </c>
      <c r="CA67" s="25">
        <f>IF(CB67&gt;0,0,5)</f>
        <v>0</v>
      </c>
      <c r="CB67" s="10">
        <v>1</v>
      </c>
      <c r="CC67" s="12">
        <f>IF(CD67/CE67&lt;$CD$7/100,0,IF(CD67/CE67&gt;$CE$7/100,$CC$7,$CC$7*(CD67/CE67-$CC$7/100)/(($CD$7-$CE$7)/100)))</f>
        <v>0</v>
      </c>
      <c r="CD67" s="10">
        <v>24</v>
      </c>
      <c r="CE67" s="10">
        <v>26</v>
      </c>
      <c r="CF67" s="25">
        <f>IF(CG67&gt;0,0,3)</f>
        <v>0</v>
      </c>
      <c r="CG67" s="10">
        <v>1</v>
      </c>
      <c r="CH67" s="25">
        <f>IF(CI67&gt;0,0,3)</f>
        <v>3</v>
      </c>
      <c r="CI67" s="10"/>
      <c r="CJ67" s="12">
        <f>IF(CL67/CK67&lt;0.95,0,5*(CK67/CL67))</f>
        <v>5</v>
      </c>
      <c r="CK67" s="10">
        <v>6</v>
      </c>
      <c r="CL67" s="12">
        <v>6</v>
      </c>
      <c r="CM67" s="31">
        <f>IF(CN67&gt;0,0,4)</f>
        <v>4</v>
      </c>
      <c r="CN67" s="10">
        <v>0</v>
      </c>
      <c r="CO67" s="10">
        <v>20.100000000000001</v>
      </c>
      <c r="CP67" s="12">
        <f>IF(CR67/CS67&gt;1,0,IF(CR67/CS67&lt;$CS$7/100,0,IF(CR67/CS67&gt;$CR$7/100,$CP$7,$CP$7*(CR67/CS67-$CS$7/100)/(($CR$7-$CS$7)/100))))</f>
        <v>4</v>
      </c>
      <c r="CQ67" s="6">
        <f>CR67/CS67</f>
        <v>0.994863679127721</v>
      </c>
      <c r="CR67" s="10">
        <v>71092.67</v>
      </c>
      <c r="CS67" s="10">
        <v>71459.710000000006</v>
      </c>
      <c r="CT67" s="12">
        <f>IF(CU67&gt;0.01,0,3)</f>
        <v>3</v>
      </c>
      <c r="CU67" s="6">
        <f>IF(CW67=0,0,CV67/CW67)</f>
        <v>0</v>
      </c>
      <c r="CV67" s="10">
        <v>0</v>
      </c>
      <c r="CW67" s="10">
        <v>49434.559999999998</v>
      </c>
      <c r="CX67" s="12">
        <f>IF(CY67&lt;0.9,0,5*CY67)</f>
        <v>5</v>
      </c>
      <c r="CY67" s="32">
        <f>CZ67/DA67</f>
        <v>1</v>
      </c>
      <c r="CZ67" s="49">
        <v>28</v>
      </c>
      <c r="DA67" s="49">
        <v>28</v>
      </c>
      <c r="DB67" s="12">
        <f>IF(DD67/DE67&lt;$DE$7/100,0,IF(DD67/DE67&gt;$DD$7/100,$DB$7,$DB$7*(DD67/DE67-$DE$7/100)/(($DD$7-$DE$7)/100)))</f>
        <v>4</v>
      </c>
      <c r="DC67" s="6">
        <f>DD67/DE67</f>
        <v>1</v>
      </c>
      <c r="DD67" s="49">
        <v>56</v>
      </c>
      <c r="DE67" s="49">
        <v>56</v>
      </c>
      <c r="DF67" s="33">
        <f>D67+H67+L67+P67+T67+AB67+AF67+AJ67+AN67+AR67+AU67+AY67+BB67+BH67+BN67+BR67+BW67+CA67+CC67+CF67+CH67+CJ67+CM67+CP67+CT67+CX67+DB67</f>
        <v>47</v>
      </c>
      <c r="DG67" s="45">
        <f>IF(DF67&gt;70,IF(DF67&gt;85,1,2),3)</f>
        <v>3</v>
      </c>
      <c r="DH67" s="34">
        <f>RANK(DF67,$DF$9:$DF$67)</f>
        <v>59</v>
      </c>
      <c r="DI67" s="70"/>
      <c r="DJ67" s="70"/>
    </row>
    <row r="68" spans="1:114" x14ac:dyDescent="0.25">
      <c r="A68" s="27"/>
      <c r="B68" s="27"/>
      <c r="C68" s="27"/>
      <c r="D68" s="63">
        <f>SUM(D9:D67)</f>
        <v>78.525719547577495</v>
      </c>
      <c r="E68" s="29">
        <f>IF(G68=0,0,F68/G68)</f>
        <v>1.0068816355659356</v>
      </c>
      <c r="F68" s="24">
        <f>SUM(F9:F67)</f>
        <v>1760417385.02</v>
      </c>
      <c r="G68" s="24">
        <f>SUM(G9:G67)</f>
        <v>1748385632.27</v>
      </c>
      <c r="H68" s="63">
        <f>SUM(H9:H67)</f>
        <v>70.738540676571034</v>
      </c>
      <c r="I68" s="6">
        <f>IF(K68=0,0,J68/K68)</f>
        <v>0.95194247412323063</v>
      </c>
      <c r="J68" s="17">
        <f>SUM(J9:J67)</f>
        <v>1716854871.4199998</v>
      </c>
      <c r="K68" s="17">
        <f>SUM(K9:K67)</f>
        <v>1803527963.1799998</v>
      </c>
      <c r="L68" s="63">
        <f>SUM(L9:L67)</f>
        <v>101.11127175815517</v>
      </c>
      <c r="M68" s="6">
        <f>IF(O68=0,0,N68/O68)</f>
        <v>1.0443364734705853</v>
      </c>
      <c r="N68" s="17">
        <f>SUM(N9:N67)</f>
        <v>1760417385.02</v>
      </c>
      <c r="O68" s="17">
        <f>SUM(O9:O67)</f>
        <v>1685680266.5999999</v>
      </c>
      <c r="P68" s="63">
        <f>SUM(P9:P67)</f>
        <v>92.958714964470957</v>
      </c>
      <c r="Q68" s="17">
        <f>SUM(Q9:Q67)</f>
        <v>39.404529708469603</v>
      </c>
      <c r="R68" s="17">
        <f>SUM(R9:R67)</f>
        <v>1716854871.4199998</v>
      </c>
      <c r="S68" s="17">
        <f>SUM(S9:S67)</f>
        <v>1803527963.1799998</v>
      </c>
      <c r="T68" s="63">
        <f>SUM(T9:T67)</f>
        <v>172.70927628589621</v>
      </c>
      <c r="U68" s="17">
        <f>SUM(U9:U67)</f>
        <v>-7.2354631183366989</v>
      </c>
      <c r="V68" s="24">
        <f>SUM(V9:V67)</f>
        <v>31117559.179999996</v>
      </c>
      <c r="W68" s="24">
        <f>SUM(W9:W67)</f>
        <v>16394956.629999999</v>
      </c>
      <c r="X68" s="24">
        <f>SUM(X9:X67)</f>
        <v>419952800.28999996</v>
      </c>
      <c r="Y68" s="24">
        <f>SUM(Y9:Y67)</f>
        <v>260428091.60999998</v>
      </c>
      <c r="Z68" s="24">
        <f>SUM(Z9:Z67)</f>
        <v>12882570.560000001</v>
      </c>
      <c r="AA68" s="24">
        <f>SUM(AA9:AA67)</f>
        <v>5867195095.9099998</v>
      </c>
      <c r="AB68" s="63">
        <f>SUM(AB9:AB67)</f>
        <v>111</v>
      </c>
      <c r="AC68" s="64">
        <f>SUM(AC9:AC67)</f>
        <v>209.44923656907815</v>
      </c>
      <c r="AD68" s="17">
        <f>SUM(AD9:AD67)</f>
        <v>53050983.369999997</v>
      </c>
      <c r="AE68" s="17">
        <f>SUM(AE9:AE67)</f>
        <v>144222109.72</v>
      </c>
      <c r="AF68" s="63">
        <f>SUM(AF9:AF67)</f>
        <v>12</v>
      </c>
      <c r="AG68" s="17">
        <f>SUM(AG9:AG67)</f>
        <v>-92</v>
      </c>
      <c r="AH68" s="17">
        <f>SUM(AH9:AH67)</f>
        <v>625</v>
      </c>
      <c r="AI68" s="17">
        <f>SUM(AI9:AI67)</f>
        <v>953</v>
      </c>
      <c r="AJ68" s="63">
        <f>SUM(AJ9:AJ67)</f>
        <v>6.8600862943322962</v>
      </c>
      <c r="AK68" s="17">
        <f>SUM(AK9:AK67)</f>
        <v>5.4942950656635743</v>
      </c>
      <c r="AL68" s="17">
        <f>SUM(AL9:AL67)</f>
        <v>1760417385.02</v>
      </c>
      <c r="AM68" s="17">
        <f>SUM(AM9:AM67)</f>
        <v>5708298330</v>
      </c>
      <c r="AN68" s="63">
        <f>SUM(AN9:AN67)</f>
        <v>47.612361143769469</v>
      </c>
      <c r="AO68" s="17">
        <f>SUM(AO9:AO67)</f>
        <v>107.68100548649043</v>
      </c>
      <c r="AP68" s="17">
        <f>SUM(AP9:AP67)</f>
        <v>1760417385.02</v>
      </c>
      <c r="AQ68" s="17">
        <f>SUM(AQ9:AQ67)</f>
        <v>1709762905.8400004</v>
      </c>
      <c r="AR68" s="63">
        <f>SUM(AR9:AR67)</f>
        <v>118</v>
      </c>
      <c r="AS68" s="17">
        <f>SUM(AS9:AS67)</f>
        <v>1760417385.02</v>
      </c>
      <c r="AT68" s="17">
        <f>SUM(AT9:AT67)</f>
        <v>0</v>
      </c>
      <c r="AU68" s="63">
        <f>SUM(AU9:AU67)</f>
        <v>59</v>
      </c>
      <c r="AV68" s="17">
        <f>SUM(AV9:AV67)</f>
        <v>0</v>
      </c>
      <c r="AW68" s="17">
        <f>SUM(AW9:AW67)</f>
        <v>0</v>
      </c>
      <c r="AX68" s="17">
        <f>SUM(AX9:AX67)</f>
        <v>240183623.20000005</v>
      </c>
      <c r="AY68" s="63">
        <f>SUM(AY9:AY67)</f>
        <v>58</v>
      </c>
      <c r="AZ68" s="24">
        <f>SUM(AZ9:AZ67)</f>
        <v>1600682.21</v>
      </c>
      <c r="BA68" s="24">
        <f>SUM(BA9:BA67)</f>
        <v>7047546141.6000004</v>
      </c>
      <c r="BB68" s="63">
        <f>SUM(BB9:BB67)</f>
        <v>236</v>
      </c>
      <c r="BC68" s="17">
        <f>SUM(BC9:BC67)</f>
        <v>0</v>
      </c>
      <c r="BD68" s="24">
        <f>SUM(BD9:BD67)</f>
        <v>0</v>
      </c>
      <c r="BE68" s="24">
        <f>SUM(BE9:BE67)</f>
        <v>4223222.6500000004</v>
      </c>
      <c r="BF68" s="24">
        <f>SUM(BF9:BF67)</f>
        <v>1527.9</v>
      </c>
      <c r="BG68" s="24">
        <f>SUM(BG9:BG67)</f>
        <v>478554.58000000007</v>
      </c>
      <c r="BH68" s="63">
        <f>SUM(BH9:BH67)</f>
        <v>42</v>
      </c>
      <c r="BI68" s="17"/>
      <c r="BJ68" s="24">
        <f>SUM(BJ9:BJ67)</f>
        <v>2022082195.24</v>
      </c>
      <c r="BK68" s="24">
        <f>SUM(BK9:BK67)</f>
        <v>2397.0000000000005</v>
      </c>
      <c r="BL68" s="24">
        <f>SUM(BL9:BL67)</f>
        <v>696</v>
      </c>
      <c r="BM68" s="24">
        <f>SUM(BM9:BM67)</f>
        <v>3553693.3300000024</v>
      </c>
      <c r="BN68" s="63">
        <f>SUM(BN9:BN67)</f>
        <v>50</v>
      </c>
      <c r="BO68" s="17">
        <f>SUM(BO9:BO67)</f>
        <v>42.685999499023715</v>
      </c>
      <c r="BP68" s="17">
        <f>SUM(BP9:BP67)</f>
        <v>5531061147.3899994</v>
      </c>
      <c r="BQ68" s="17">
        <f>SUM(BQ9:BQ67)</f>
        <v>7566007703.1469994</v>
      </c>
      <c r="BR68" s="63">
        <f>SUM(BR9:BR67)</f>
        <v>118</v>
      </c>
      <c r="BS68" s="17">
        <f>SUM(BS9:BS67)</f>
        <v>183.36060606060605</v>
      </c>
      <c r="BT68" s="17">
        <f>SUM(BT9:BT67)</f>
        <v>191</v>
      </c>
      <c r="BU68" s="17">
        <f>SUM(BU9:BU67)</f>
        <v>165</v>
      </c>
      <c r="BV68" s="17">
        <f>SUM(BV9:BV67)</f>
        <v>170</v>
      </c>
      <c r="BW68" s="63">
        <f>SUM(BW9:BW67)</f>
        <v>174</v>
      </c>
      <c r="BX68" s="17">
        <f>SUM(BX9:BX67)</f>
        <v>58</v>
      </c>
      <c r="BY68" s="24">
        <f>SUM(BY9:BY67)</f>
        <v>378</v>
      </c>
      <c r="BZ68" s="24">
        <f>SUM(BZ9:BZ67)</f>
        <v>380</v>
      </c>
      <c r="CA68" s="17">
        <f>SUM(CA9:CA67)</f>
        <v>255</v>
      </c>
      <c r="CB68" s="17">
        <f>SUM(CB9:CB67)</f>
        <v>8</v>
      </c>
      <c r="CC68" s="63">
        <f>SUM(CC9:CC67)</f>
        <v>58</v>
      </c>
      <c r="CD68" s="17">
        <f>SUM(CD9:CD67)</f>
        <v>1652</v>
      </c>
      <c r="CE68" s="17">
        <f>SUM(CE9:CE67)</f>
        <v>1703</v>
      </c>
      <c r="CF68" s="63">
        <f>SUM(CF9:CF67)</f>
        <v>147</v>
      </c>
      <c r="CG68" s="24">
        <f>SUM(CG9:CG67)</f>
        <v>10</v>
      </c>
      <c r="CH68" s="63">
        <f>SUM(CH9:CH67)</f>
        <v>141</v>
      </c>
      <c r="CI68" s="17">
        <f>SUM(CI9:CI67)</f>
        <v>12</v>
      </c>
      <c r="CJ68" s="17"/>
      <c r="CK68" s="24">
        <f>SUM(CK9:CK67)</f>
        <v>338</v>
      </c>
      <c r="CL68" s="24">
        <f>SUM(CL9:CL67)</f>
        <v>354</v>
      </c>
      <c r="CM68" s="63">
        <f>SUM(CM9:CM67)</f>
        <v>228</v>
      </c>
      <c r="CN68" s="10"/>
      <c r="CO68" s="10">
        <v>50.45</v>
      </c>
      <c r="CP68" s="63">
        <f>SUM(CP9:CP67)</f>
        <v>223.20628251594275</v>
      </c>
      <c r="CQ68" s="6">
        <f>CR68/CS68</f>
        <v>0.98189959629180512</v>
      </c>
      <c r="CR68" s="17">
        <f>SUM(CR9:CR67)</f>
        <v>7357260.5699999975</v>
      </c>
      <c r="CS68" s="17">
        <f>SUM(CS9:CS67)</f>
        <v>7492884.8099999987</v>
      </c>
      <c r="CT68" s="63">
        <f>SUM(CT9:CT67)</f>
        <v>177</v>
      </c>
      <c r="CU68" s="65">
        <f>SUM(CU9:CU67)</f>
        <v>1.0148128411452302E-2</v>
      </c>
      <c r="CV68" s="23">
        <f>SUM(CV9:CV67)</f>
        <v>906.14</v>
      </c>
      <c r="CW68" s="23">
        <f>SUM(CW9:CW67)</f>
        <v>7075412.14451</v>
      </c>
      <c r="CX68" s="63">
        <f>SUM(CX9:CX67)</f>
        <v>290</v>
      </c>
      <c r="CY68" s="17">
        <f>SUM(CY9:CY67)</f>
        <v>58.691428571428574</v>
      </c>
      <c r="CZ68" s="17">
        <f>SUM(CZ9:CZ67)</f>
        <v>1481</v>
      </c>
      <c r="DA68" s="17">
        <f>SUM(DA9:DA67)</f>
        <v>1535</v>
      </c>
      <c r="DB68" s="63">
        <f>SUM(DB9:DB67)</f>
        <v>235.14478503952188</v>
      </c>
      <c r="DC68" s="17">
        <f>SUM(DC9:DC67)</f>
        <v>58.964647194910349</v>
      </c>
      <c r="DD68" s="17">
        <f>SUM(DD9:DD67)</f>
        <v>6390</v>
      </c>
      <c r="DE68" s="17">
        <f>SUM(DE9:DE67)</f>
        <v>6398</v>
      </c>
      <c r="DF68" s="24"/>
      <c r="DG68" s="43"/>
      <c r="DH68" s="43"/>
    </row>
    <row r="69" spans="1:114" x14ac:dyDescent="0.25">
      <c r="F69" s="15"/>
      <c r="AD69" s="4" t="s">
        <v>212</v>
      </c>
      <c r="AE69" s="4" t="s">
        <v>212</v>
      </c>
    </row>
  </sheetData>
  <autoFilter ref="A8:DH69">
    <sortState ref="A9:DH69">
      <sortCondition descending="1" ref="DF8:DF69"/>
    </sortState>
  </autoFilter>
  <mergeCells count="58">
    <mergeCell ref="DF1:DH2"/>
    <mergeCell ref="DF3:DF6"/>
    <mergeCell ref="DG3:DG6"/>
    <mergeCell ref="DH3:DH6"/>
    <mergeCell ref="B6:C7"/>
    <mergeCell ref="BD4:BG4"/>
    <mergeCell ref="BJ4:BM4"/>
    <mergeCell ref="BT4:BV4"/>
    <mergeCell ref="BY4:BZ4"/>
    <mergeCell ref="B5:C5"/>
    <mergeCell ref="B4:C4"/>
    <mergeCell ref="W4:Z4"/>
    <mergeCell ref="AL4:AM4"/>
    <mergeCell ref="AP4:AQ4"/>
    <mergeCell ref="AS4:AT4"/>
    <mergeCell ref="AW4:AX4"/>
    <mergeCell ref="CT2:CW2"/>
    <mergeCell ref="AZ4:BA4"/>
    <mergeCell ref="CF2:CG2"/>
    <mergeCell ref="CH2:CI2"/>
    <mergeCell ref="CJ2:CL2"/>
    <mergeCell ref="BH2:BM2"/>
    <mergeCell ref="BN2:BQ2"/>
    <mergeCell ref="CD4:CE4"/>
    <mergeCell ref="E3:E4"/>
    <mergeCell ref="I3:I4"/>
    <mergeCell ref="M3:M4"/>
    <mergeCell ref="Q3:Q4"/>
    <mergeCell ref="U3:U4"/>
    <mergeCell ref="CP1:DE1"/>
    <mergeCell ref="BW2:BZ2"/>
    <mergeCell ref="CA2:CB2"/>
    <mergeCell ref="CC2:CE2"/>
    <mergeCell ref="CX2:DA2"/>
    <mergeCell ref="DB2:DE2"/>
    <mergeCell ref="CM2:CO2"/>
    <mergeCell ref="CP2:CS2"/>
    <mergeCell ref="AR2:AT2"/>
    <mergeCell ref="AU2:AX2"/>
    <mergeCell ref="AY2:BA2"/>
    <mergeCell ref="BB2:BG2"/>
    <mergeCell ref="BW1:CO1"/>
    <mergeCell ref="BH1:BV1"/>
    <mergeCell ref="AB2:AE2"/>
    <mergeCell ref="AF2:AI2"/>
    <mergeCell ref="BR2:BV2"/>
    <mergeCell ref="A1:A7"/>
    <mergeCell ref="B1:B3"/>
    <mergeCell ref="C1:C3"/>
    <mergeCell ref="D1:AI1"/>
    <mergeCell ref="AJ1:BG1"/>
    <mergeCell ref="D2:G2"/>
    <mergeCell ref="H2:K2"/>
    <mergeCell ref="L2:O2"/>
    <mergeCell ref="P2:S2"/>
    <mergeCell ref="T2:AA2"/>
    <mergeCell ref="AJ2:AM2"/>
    <mergeCell ref="AN2:AQ2"/>
  </mergeCells>
  <pageMargins left="0.23622047244094491" right="0.23622047244094491" top="0" bottom="0.74803149606299213" header="0.31496062992125984" footer="0.31496062992125984"/>
  <pageSetup paperSize="9" scale="55" orientation="landscape" r:id="rId1"/>
  <headerFoot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год</vt:lpstr>
      <vt:lpstr>'2024 год'!Заголовки_для_печати</vt:lpstr>
      <vt:lpstr>'2024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Игоревна Громова</dc:creator>
  <cp:lastModifiedBy>Наталья Михайловна Комарова</cp:lastModifiedBy>
  <cp:lastPrinted>2024-04-08T06:10:33Z</cp:lastPrinted>
  <dcterms:created xsi:type="dcterms:W3CDTF">2023-03-30T11:15:38Z</dcterms:created>
  <dcterms:modified xsi:type="dcterms:W3CDTF">2025-03-28T11:18:00Z</dcterms:modified>
</cp:coreProperties>
</file>