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1935" windowWidth="27735" windowHeight="10875"/>
  </bookViews>
  <sheets>
    <sheet name="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xlnm._FilterDatabase" localSheetId="0" hidden="1">'2025'!$A$8:$DU$70</definedName>
    <definedName name="_xlnm.Print_Titles" localSheetId="0">'2025'!$A:$C,'2025'!$1:$7</definedName>
  </definedNames>
  <calcPr calcId="145621"/>
</workbook>
</file>

<file path=xl/calcChain.xml><?xml version="1.0" encoding="utf-8"?>
<calcChain xmlns="http://schemas.openxmlformats.org/spreadsheetml/2006/main">
  <c r="DS65" i="1" l="1"/>
  <c r="DS64" i="1"/>
  <c r="DR65" i="1"/>
  <c r="DR64" i="1"/>
  <c r="DO65" i="1"/>
  <c r="DO64" i="1"/>
  <c r="DN65" i="1"/>
  <c r="DN64" i="1"/>
  <c r="DK65" i="1"/>
  <c r="DK64" i="1"/>
  <c r="DJ65" i="1"/>
  <c r="DJ64" i="1"/>
  <c r="DH65" i="1"/>
  <c r="DG65" i="1"/>
  <c r="DD65" i="1"/>
  <c r="DC65" i="1"/>
  <c r="CZ34" i="1"/>
  <c r="CZ65" i="1"/>
  <c r="CZ64" i="1"/>
  <c r="CY65" i="1"/>
  <c r="CY64" i="1"/>
  <c r="CW65" i="1"/>
  <c r="CV65" i="1"/>
  <c r="CW64" i="1"/>
  <c r="CV64" i="1"/>
  <c r="CT65" i="1"/>
  <c r="CT64" i="1"/>
  <c r="CS65" i="1"/>
  <c r="CS64" i="1"/>
  <c r="CQ65" i="1"/>
  <c r="CQ64" i="1"/>
  <c r="CO65" i="1"/>
  <c r="CO64" i="1"/>
  <c r="CM65" i="1"/>
  <c r="CM64" i="1"/>
  <c r="CL65" i="1"/>
  <c r="CL64" i="1"/>
  <c r="CJ65" i="1"/>
  <c r="CJ64" i="1"/>
  <c r="CH65" i="1"/>
  <c r="CH64" i="1"/>
  <c r="CG65" i="1"/>
  <c r="CG64" i="1"/>
  <c r="CD65" i="1"/>
  <c r="CD64" i="1"/>
  <c r="CC65" i="1"/>
  <c r="CC64" i="1"/>
  <c r="CB65" i="1"/>
  <c r="CB64" i="1"/>
  <c r="BX65" i="1"/>
  <c r="BX64" i="1"/>
  <c r="BU65" i="1"/>
  <c r="BU64" i="1"/>
  <c r="BT65" i="1"/>
  <c r="BT64" i="1"/>
  <c r="BS65" i="1"/>
  <c r="BS64" i="1"/>
  <c r="BR65" i="1"/>
  <c r="BR64" i="1"/>
  <c r="BO65" i="1"/>
  <c r="BO64" i="1"/>
  <c r="BN65" i="1"/>
  <c r="BN64" i="1"/>
  <c r="BM65" i="1"/>
  <c r="BM64" i="1"/>
  <c r="BL65" i="1"/>
  <c r="BL64" i="1"/>
  <c r="BI65" i="1"/>
  <c r="BI64" i="1"/>
  <c r="AY65" i="1"/>
  <c r="AY64" i="1"/>
  <c r="AU64" i="1"/>
  <c r="AQ65" i="1"/>
  <c r="AQ64" i="1"/>
  <c r="AP65" i="1"/>
  <c r="AP64" i="1"/>
  <c r="AL34" i="1"/>
  <c r="AM34" i="1"/>
  <c r="AM65" i="1" l="1"/>
  <c r="AL65" i="1"/>
  <c r="AM64" i="1"/>
  <c r="AL64" i="1"/>
  <c r="AI65" i="1"/>
  <c r="AH65" i="1"/>
  <c r="AI64" i="1"/>
  <c r="AH64" i="1"/>
  <c r="AE65" i="1"/>
  <c r="AD65" i="1"/>
  <c r="AE64" i="1"/>
  <c r="AD64" i="1"/>
  <c r="AA64" i="1"/>
  <c r="AA65" i="1"/>
  <c r="Z65" i="1"/>
  <c r="Z64" i="1"/>
  <c r="Y65" i="1"/>
  <c r="Y64" i="1"/>
  <c r="X65" i="1"/>
  <c r="X64" i="1"/>
  <c r="W65" i="1"/>
  <c r="W64" i="1"/>
  <c r="V65" i="1"/>
  <c r="V64" i="1"/>
  <c r="O65" i="1"/>
  <c r="O64" i="1"/>
  <c r="K65" i="1"/>
  <c r="K64" i="1"/>
  <c r="J65" i="1"/>
  <c r="J64" i="1"/>
  <c r="G65" i="1"/>
  <c r="F65" i="1" l="1"/>
  <c r="G64" i="1"/>
  <c r="F64" i="1"/>
  <c r="DD64" i="1"/>
  <c r="DC64" i="1"/>
  <c r="DH64" i="1"/>
  <c r="DG64" i="1"/>
  <c r="DH34" i="1"/>
  <c r="DG34" i="1"/>
  <c r="DS66" i="1" l="1"/>
  <c r="DR66" i="1"/>
  <c r="DO66" i="1"/>
  <c r="DN66" i="1"/>
  <c r="DH66" i="1"/>
  <c r="DG66" i="1"/>
  <c r="DD66" i="1"/>
  <c r="DC66" i="1"/>
  <c r="CT66" i="1"/>
  <c r="CS66" i="1"/>
  <c r="CW66" i="1"/>
  <c r="CV66" i="1"/>
  <c r="CZ66" i="1"/>
  <c r="CM66" i="1" l="1"/>
  <c r="CL66" i="1"/>
  <c r="CH66" i="1"/>
  <c r="CG66" i="1"/>
  <c r="CD66" i="1"/>
  <c r="CC66" i="1"/>
  <c r="CB66" i="1"/>
  <c r="BY66" i="1"/>
  <c r="BX66" i="1"/>
  <c r="BU66" i="1"/>
  <c r="BT66" i="1"/>
  <c r="BS66" i="1"/>
  <c r="BR66" i="1"/>
  <c r="BO66" i="1"/>
  <c r="BN66" i="1"/>
  <c r="BM66" i="1"/>
  <c r="BL66" i="1"/>
  <c r="BI66" i="1"/>
  <c r="BF66" i="1"/>
  <c r="AQ66" i="1"/>
  <c r="AP66" i="1"/>
  <c r="S66" i="1"/>
  <c r="AY66" i="1"/>
  <c r="AI66" i="1"/>
  <c r="AH66" i="1"/>
  <c r="AE66" i="1"/>
  <c r="AD66" i="1"/>
  <c r="AA66" i="1"/>
  <c r="Z66" i="1"/>
  <c r="Y66" i="1"/>
  <c r="X66" i="1"/>
  <c r="W66" i="1"/>
  <c r="V66" i="1"/>
  <c r="O66" i="1"/>
  <c r="K66" i="1"/>
  <c r="J66" i="1"/>
  <c r="G66" i="1"/>
  <c r="F66" i="1"/>
  <c r="DP62" i="1" l="1"/>
  <c r="DS63" i="1"/>
  <c r="DR63" i="1"/>
  <c r="DO63" i="1"/>
  <c r="DN63" i="1"/>
  <c r="DK63" i="1"/>
  <c r="DJ63" i="1"/>
  <c r="DH63" i="1"/>
  <c r="DG63" i="1"/>
  <c r="DD63" i="1"/>
  <c r="DC63" i="1"/>
  <c r="CZ63" i="1"/>
  <c r="CW63" i="1"/>
  <c r="CV63" i="1"/>
  <c r="CT63" i="1"/>
  <c r="CT62" i="1"/>
  <c r="CS63" i="1"/>
  <c r="CQ63" i="1"/>
  <c r="CO63" i="1"/>
  <c r="CM63" i="1"/>
  <c r="CL63" i="1"/>
  <c r="CJ63" i="1"/>
  <c r="CH63" i="1"/>
  <c r="CG63" i="1"/>
  <c r="CD63" i="1"/>
  <c r="CC63" i="1"/>
  <c r="CB63" i="1"/>
  <c r="BX63" i="1"/>
  <c r="BU63" i="1"/>
  <c r="BT63" i="1"/>
  <c r="BS63" i="1"/>
  <c r="BR63" i="1"/>
  <c r="BO63" i="1"/>
  <c r="BN63" i="1"/>
  <c r="BM63" i="1"/>
  <c r="BL63" i="1"/>
  <c r="BI63" i="1"/>
  <c r="BF63" i="1"/>
  <c r="AY63" i="1"/>
  <c r="AQ63" i="1"/>
  <c r="AP63" i="1"/>
  <c r="AM63" i="1"/>
  <c r="AL63" i="1"/>
  <c r="AI63" i="1"/>
  <c r="AH63" i="1"/>
  <c r="AE63" i="1"/>
  <c r="AD63" i="1"/>
  <c r="AA63" i="1"/>
  <c r="Z63" i="1"/>
  <c r="Y63" i="1"/>
  <c r="X63" i="1"/>
  <c r="X62" i="1"/>
  <c r="W63" i="1"/>
  <c r="V63" i="1"/>
  <c r="O63" i="1"/>
  <c r="K63" i="1"/>
  <c r="J63" i="1"/>
  <c r="G63" i="1"/>
  <c r="F63" i="1"/>
  <c r="DS67" i="1" l="1"/>
  <c r="DR67" i="1"/>
  <c r="DN67" i="1"/>
  <c r="DO67" i="1"/>
  <c r="DH67" i="1"/>
  <c r="DG67" i="1"/>
  <c r="CZ67" i="1"/>
  <c r="DD67" i="1"/>
  <c r="DC67" i="1"/>
  <c r="DA67" i="1"/>
  <c r="CY67" i="1"/>
  <c r="CW67" i="1"/>
  <c r="CV67" i="1"/>
  <c r="CS67" i="1"/>
  <c r="CQ67" i="1"/>
  <c r="CO67" i="1"/>
  <c r="CM67" i="1"/>
  <c r="CL67" i="1"/>
  <c r="CJ67" i="1"/>
  <c r="CH67" i="1"/>
  <c r="CG67" i="1"/>
  <c r="CD67" i="1"/>
  <c r="CC67" i="1"/>
  <c r="CB67" i="1"/>
  <c r="BX67" i="1"/>
  <c r="BU67" i="1"/>
  <c r="BQ67" i="1" s="1"/>
  <c r="BT67" i="1"/>
  <c r="BS67" i="1"/>
  <c r="BR67" i="1"/>
  <c r="BO67" i="1"/>
  <c r="BN67" i="1"/>
  <c r="BM67" i="1"/>
  <c r="BL67" i="1"/>
  <c r="BI67" i="1"/>
  <c r="BF67" i="1"/>
  <c r="AY67" i="1"/>
  <c r="AQ67" i="1"/>
  <c r="AP67" i="1"/>
  <c r="AM67" i="1"/>
  <c r="AL67" i="1"/>
  <c r="AI67" i="1"/>
  <c r="AH67" i="1"/>
  <c r="AE67" i="1"/>
  <c r="AD67" i="1"/>
  <c r="AA67" i="1"/>
  <c r="Z67" i="1"/>
  <c r="Y67" i="1"/>
  <c r="X67" i="1"/>
  <c r="W67" i="1"/>
  <c r="V67" i="1"/>
  <c r="R62" i="1"/>
  <c r="O67" i="1"/>
  <c r="K67" i="1"/>
  <c r="J67" i="1"/>
  <c r="G67" i="1"/>
  <c r="F67" i="1"/>
  <c r="DS62" i="1" l="1"/>
  <c r="DR62" i="1"/>
  <c r="DO62" i="1"/>
  <c r="DN62" i="1"/>
  <c r="DK62" i="1"/>
  <c r="DJ62" i="1"/>
  <c r="DH62" i="1"/>
  <c r="DG62" i="1"/>
  <c r="DD62" i="1"/>
  <c r="DC62" i="1"/>
  <c r="CZ62" i="1"/>
  <c r="CY62" i="1"/>
  <c r="CW62" i="1"/>
  <c r="CV62" i="1"/>
  <c r="CS62" i="1"/>
  <c r="CQ62" i="1"/>
  <c r="CO62" i="1"/>
  <c r="CM62" i="1"/>
  <c r="CL62" i="1"/>
  <c r="CJ62" i="1"/>
  <c r="CH62" i="1"/>
  <c r="CG62" i="1"/>
  <c r="CD62" i="1"/>
  <c r="CC62" i="1"/>
  <c r="CB62" i="1"/>
  <c r="BX62" i="1"/>
  <c r="BU62" i="1"/>
  <c r="BT62" i="1"/>
  <c r="BS62" i="1"/>
  <c r="BR62" i="1"/>
  <c r="BO62" i="1"/>
  <c r="BN62" i="1"/>
  <c r="BM62" i="1"/>
  <c r="BL62" i="1"/>
  <c r="BI62" i="1"/>
  <c r="BF62" i="1"/>
  <c r="AY62" i="1"/>
  <c r="AQ62" i="1"/>
  <c r="AP62" i="1"/>
  <c r="AM62" i="1"/>
  <c r="AL62" i="1"/>
  <c r="AI62" i="1"/>
  <c r="AH62" i="1"/>
  <c r="AE62" i="1"/>
  <c r="AD62" i="1"/>
  <c r="AA62" i="1"/>
  <c r="Z62" i="1"/>
  <c r="Y62" i="1"/>
  <c r="W62" i="1"/>
  <c r="V62" i="1"/>
  <c r="O62" i="1"/>
  <c r="N62" i="1"/>
  <c r="K62" i="1"/>
  <c r="J62" i="1"/>
  <c r="G62" i="1"/>
  <c r="F62" i="1"/>
  <c r="DS34" i="1" l="1"/>
  <c r="DR34" i="1"/>
  <c r="DO34" i="1"/>
  <c r="DN34" i="1"/>
  <c r="DK34" i="1"/>
  <c r="DJ34" i="1"/>
  <c r="DD34" i="1"/>
  <c r="DC34" i="1"/>
  <c r="CY34" i="1"/>
  <c r="CT34" i="1"/>
  <c r="CS34" i="1"/>
  <c r="CW34" i="1"/>
  <c r="CV34" i="1"/>
  <c r="CQ34" i="1"/>
  <c r="CO34" i="1"/>
  <c r="CM34" i="1"/>
  <c r="CL34" i="1"/>
  <c r="CJ34" i="1"/>
  <c r="CH34" i="1"/>
  <c r="CG34" i="1"/>
  <c r="CD34" i="1"/>
  <c r="CC34" i="1"/>
  <c r="CB34" i="1"/>
  <c r="BX34" i="1"/>
  <c r="BU34" i="1"/>
  <c r="BT34" i="1"/>
  <c r="BS34" i="1"/>
  <c r="BR34" i="1"/>
  <c r="BO34" i="1"/>
  <c r="BN34" i="1"/>
  <c r="BM34" i="1"/>
  <c r="BL34" i="1"/>
  <c r="BI34" i="1"/>
  <c r="BF34" i="1"/>
  <c r="AY34" i="1"/>
  <c r="AQ34" i="1"/>
  <c r="AP34" i="1"/>
  <c r="AI34" i="1"/>
  <c r="AH34" i="1"/>
  <c r="AE34" i="1"/>
  <c r="AD34" i="1"/>
  <c r="AA34" i="1"/>
  <c r="Z34" i="1"/>
  <c r="Y34" i="1"/>
  <c r="X34" i="1"/>
  <c r="W34" i="1"/>
  <c r="V34" i="1"/>
  <c r="O34" i="1"/>
  <c r="K34" i="1"/>
  <c r="J34" i="1"/>
  <c r="G34" i="1"/>
  <c r="F34" i="1"/>
  <c r="DS29" i="1" l="1"/>
  <c r="DR29" i="1"/>
  <c r="DO29" i="1"/>
  <c r="DN29" i="1"/>
  <c r="DH29" i="1"/>
  <c r="DG29" i="1"/>
  <c r="DD29" i="1"/>
  <c r="DC29" i="1"/>
  <c r="CW29" i="1"/>
  <c r="CV29" i="1"/>
  <c r="CT29" i="1"/>
  <c r="CS29" i="1"/>
  <c r="CQ29" i="1"/>
  <c r="CO29" i="1"/>
  <c r="CM29" i="1"/>
  <c r="CL29" i="1"/>
  <c r="CJ29" i="1"/>
  <c r="CH29" i="1"/>
  <c r="CG29" i="1"/>
  <c r="CD29" i="1"/>
  <c r="CC29" i="1"/>
  <c r="CB29" i="1"/>
  <c r="BY29" i="1"/>
  <c r="BX29" i="1"/>
  <c r="BU29" i="1"/>
  <c r="BT29" i="1"/>
  <c r="BS29" i="1"/>
  <c r="BR29" i="1"/>
  <c r="BO29" i="1"/>
  <c r="BN29" i="1"/>
  <c r="BM29" i="1"/>
  <c r="BL29" i="1"/>
  <c r="BI29" i="1"/>
  <c r="BF29" i="1"/>
  <c r="AY29" i="1"/>
  <c r="AQ29" i="1" l="1"/>
  <c r="AP29" i="1"/>
  <c r="AI29" i="1"/>
  <c r="AH29" i="1"/>
  <c r="AE29" i="1"/>
  <c r="AD29" i="1"/>
  <c r="AA29" i="1"/>
  <c r="Z29" i="1"/>
  <c r="Y29" i="1"/>
  <c r="X29" i="1"/>
  <c r="W29" i="1"/>
  <c r="V29" i="1"/>
  <c r="S29" i="1"/>
  <c r="R29" i="1"/>
  <c r="O29" i="1"/>
  <c r="K29" i="1"/>
  <c r="J29" i="1"/>
  <c r="G29" i="1"/>
  <c r="F29" i="1"/>
  <c r="U29" i="1" l="1"/>
  <c r="DS9" i="1" l="1"/>
  <c r="DR9" i="1"/>
  <c r="DO9" i="1"/>
  <c r="DN9" i="1"/>
  <c r="DH9" i="1"/>
  <c r="DG9" i="1"/>
  <c r="DD9" i="1"/>
  <c r="DC9" i="1"/>
  <c r="CZ9" i="1"/>
  <c r="CY9" i="1"/>
  <c r="CW9" i="1"/>
  <c r="CV9" i="1"/>
  <c r="CQ9" i="1"/>
  <c r="CO9" i="1"/>
  <c r="CM9" i="1"/>
  <c r="CL9" i="1"/>
  <c r="CJ9" i="1"/>
  <c r="CH9" i="1"/>
  <c r="CG9" i="1"/>
  <c r="CD9" i="1"/>
  <c r="CC9" i="1"/>
  <c r="CB9" i="1"/>
  <c r="BY9" i="1"/>
  <c r="BX9" i="1"/>
  <c r="BU9" i="1"/>
  <c r="BT9" i="1"/>
  <c r="BS9" i="1"/>
  <c r="BR9" i="1"/>
  <c r="BO9" i="1"/>
  <c r="BN9" i="1"/>
  <c r="BM9" i="1"/>
  <c r="BI9" i="1" l="1"/>
  <c r="BF9" i="1"/>
  <c r="AY9" i="1"/>
  <c r="AI9" i="1"/>
  <c r="AH9" i="1"/>
  <c r="AE9" i="1"/>
  <c r="AD9" i="1"/>
  <c r="AA9" i="1"/>
  <c r="Z9" i="1"/>
  <c r="Y9" i="1"/>
  <c r="X9" i="1"/>
  <c r="W9" i="1"/>
  <c r="V9" i="1"/>
  <c r="N42" i="1"/>
  <c r="R42" i="1"/>
  <c r="O9" i="1"/>
  <c r="N10" i="1"/>
  <c r="K9" i="1"/>
  <c r="J9" i="1"/>
  <c r="G9" i="1"/>
  <c r="F9" i="1"/>
  <c r="N9" i="1" s="1"/>
  <c r="AU60" i="1" l="1"/>
  <c r="AT60" i="1"/>
  <c r="BY60" i="1" s="1"/>
  <c r="AT10" i="1"/>
  <c r="AX10" i="1" s="1"/>
  <c r="BA10" i="1" s="1"/>
  <c r="AU10" i="1"/>
  <c r="AT11" i="1"/>
  <c r="AX11" i="1" s="1"/>
  <c r="BA11" i="1" s="1"/>
  <c r="AU11" i="1"/>
  <c r="AT12" i="1"/>
  <c r="AX12" i="1" s="1"/>
  <c r="BA12" i="1" s="1"/>
  <c r="AU12" i="1"/>
  <c r="AT13" i="1"/>
  <c r="AX13" i="1" s="1"/>
  <c r="BA13" i="1" s="1"/>
  <c r="AU13" i="1"/>
  <c r="AT14" i="1"/>
  <c r="AX14" i="1" s="1"/>
  <c r="BA14" i="1" s="1"/>
  <c r="AU14" i="1"/>
  <c r="AT15" i="1"/>
  <c r="AX15" i="1" s="1"/>
  <c r="BA15" i="1" s="1"/>
  <c r="AU15" i="1"/>
  <c r="AT16" i="1"/>
  <c r="AU16" i="1"/>
  <c r="AT17" i="1"/>
  <c r="AX17" i="1" s="1"/>
  <c r="BA17" i="1" s="1"/>
  <c r="AU17" i="1"/>
  <c r="AT18" i="1"/>
  <c r="AU18" i="1"/>
  <c r="AT19" i="1"/>
  <c r="AX19" i="1" s="1"/>
  <c r="BA19" i="1" s="1"/>
  <c r="AU19" i="1"/>
  <c r="AT20" i="1"/>
  <c r="AX20" i="1" s="1"/>
  <c r="BA20" i="1" s="1"/>
  <c r="AU20" i="1"/>
  <c r="AT21" i="1"/>
  <c r="AX21" i="1" s="1"/>
  <c r="BA21" i="1" s="1"/>
  <c r="AU21" i="1"/>
  <c r="AT22" i="1"/>
  <c r="AX22" i="1" s="1"/>
  <c r="BA22" i="1" s="1"/>
  <c r="AU22" i="1"/>
  <c r="AT23" i="1"/>
  <c r="AX23" i="1" s="1"/>
  <c r="BA23" i="1" s="1"/>
  <c r="AU23" i="1"/>
  <c r="AT24" i="1"/>
  <c r="AU24" i="1"/>
  <c r="AT25" i="1"/>
  <c r="AX25" i="1" s="1"/>
  <c r="BA25" i="1" s="1"/>
  <c r="AU25" i="1"/>
  <c r="AT26" i="1"/>
  <c r="AU26" i="1"/>
  <c r="AT27" i="1"/>
  <c r="AX27" i="1" s="1"/>
  <c r="BA27" i="1" s="1"/>
  <c r="AU27" i="1"/>
  <c r="AT28" i="1"/>
  <c r="AX28" i="1" s="1"/>
  <c r="BA28" i="1" s="1"/>
  <c r="AU28" i="1"/>
  <c r="AT29" i="1"/>
  <c r="AX29" i="1" s="1"/>
  <c r="BA29" i="1" s="1"/>
  <c r="AU29" i="1"/>
  <c r="AT30" i="1"/>
  <c r="AX30" i="1" s="1"/>
  <c r="BA30" i="1" s="1"/>
  <c r="AU30" i="1"/>
  <c r="AT31" i="1"/>
  <c r="AX31" i="1" s="1"/>
  <c r="BA31" i="1" s="1"/>
  <c r="AU31" i="1"/>
  <c r="AT32" i="1"/>
  <c r="AU32" i="1"/>
  <c r="AT33" i="1"/>
  <c r="AX33" i="1" s="1"/>
  <c r="BA33" i="1" s="1"/>
  <c r="AU33" i="1"/>
  <c r="R60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30" i="1"/>
  <c r="R31" i="1"/>
  <c r="R32" i="1"/>
  <c r="R33" i="1"/>
  <c r="N60" i="1"/>
  <c r="N34" i="1"/>
  <c r="N36" i="1"/>
  <c r="N41" i="1"/>
  <c r="N49" i="1"/>
  <c r="N51" i="1"/>
  <c r="N55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BY19" i="1" l="1"/>
  <c r="BY26" i="1"/>
  <c r="BY16" i="1"/>
  <c r="BY32" i="1"/>
  <c r="BY24" i="1"/>
  <c r="BY18" i="1"/>
  <c r="BY33" i="1"/>
  <c r="AX60" i="1"/>
  <c r="BA60" i="1" s="1"/>
  <c r="BY15" i="1"/>
  <c r="AX26" i="1"/>
  <c r="BA26" i="1" s="1"/>
  <c r="BY27" i="1"/>
  <c r="BY11" i="1"/>
  <c r="AX18" i="1"/>
  <c r="BA18" i="1" s="1"/>
  <c r="BY23" i="1"/>
  <c r="BY31" i="1"/>
  <c r="AX24" i="1"/>
  <c r="BA24" i="1" s="1"/>
  <c r="AX16" i="1"/>
  <c r="BA16" i="1" s="1"/>
  <c r="AX32" i="1"/>
  <c r="BA32" i="1" s="1"/>
  <c r="BY22" i="1"/>
  <c r="BY14" i="1"/>
  <c r="BY10" i="1"/>
  <c r="BY30" i="1"/>
  <c r="BY25" i="1"/>
  <c r="BY21" i="1"/>
  <c r="BY17" i="1"/>
  <c r="BY13" i="1"/>
  <c r="BY28" i="1"/>
  <c r="BY20" i="1"/>
  <c r="BY12" i="1"/>
  <c r="AM68" i="1"/>
  <c r="J57" i="1" l="1"/>
  <c r="DH43" i="1" l="1"/>
  <c r="DD43" i="1"/>
  <c r="DC43" i="1"/>
  <c r="CY49" i="1" l="1"/>
  <c r="CX49" i="1" s="1"/>
  <c r="DC44" i="1" l="1"/>
  <c r="DS44" i="1" l="1"/>
  <c r="DR44" i="1"/>
  <c r="DO44" i="1"/>
  <c r="DN44" i="1"/>
  <c r="DH44" i="1"/>
  <c r="DG44" i="1"/>
  <c r="DD44" i="1"/>
  <c r="CZ44" i="1"/>
  <c r="CY44" i="1"/>
  <c r="CW44" i="1"/>
  <c r="CV44" i="1"/>
  <c r="CQ44" i="1"/>
  <c r="CO44" i="1"/>
  <c r="CM44" i="1"/>
  <c r="CL44" i="1"/>
  <c r="CJ44" i="1"/>
  <c r="CH44" i="1"/>
  <c r="CG44" i="1"/>
  <c r="CD44" i="1"/>
  <c r="CC44" i="1"/>
  <c r="CB44" i="1"/>
  <c r="BY44" i="1"/>
  <c r="BX44" i="1"/>
  <c r="BU44" i="1"/>
  <c r="BT44" i="1"/>
  <c r="BS44" i="1"/>
  <c r="BR44" i="1"/>
  <c r="BO44" i="1"/>
  <c r="BN44" i="1"/>
  <c r="BM44" i="1"/>
  <c r="BL44" i="1"/>
  <c r="BI44" i="1"/>
  <c r="BH44" i="1"/>
  <c r="BF44" i="1"/>
  <c r="BE44" i="1"/>
  <c r="BB44" i="1"/>
  <c r="AY44" i="1"/>
  <c r="AI44" i="1"/>
  <c r="AH44" i="1"/>
  <c r="AE44" i="1"/>
  <c r="AD44" i="1"/>
  <c r="AA44" i="1"/>
  <c r="Z44" i="1"/>
  <c r="Y44" i="1"/>
  <c r="X44" i="1"/>
  <c r="W44" i="1"/>
  <c r="V44" i="1"/>
  <c r="O44" i="1"/>
  <c r="K44" i="1"/>
  <c r="J44" i="1"/>
  <c r="G44" i="1"/>
  <c r="F44" i="1"/>
  <c r="N44" i="1" s="1"/>
  <c r="BK44" i="1" l="1"/>
  <c r="AV57" i="1"/>
  <c r="DR68" i="1" l="1"/>
  <c r="AV44" i="1" l="1"/>
  <c r="AV42" i="1"/>
  <c r="DS55" i="1" l="1"/>
  <c r="DR55" i="1"/>
  <c r="DO55" i="1"/>
  <c r="DH55" i="1"/>
  <c r="DG55" i="1"/>
  <c r="DD55" i="1"/>
  <c r="DC55" i="1"/>
  <c r="CZ55" i="1"/>
  <c r="CY55" i="1"/>
  <c r="CW55" i="1"/>
  <c r="CV55" i="1"/>
  <c r="CQ55" i="1"/>
  <c r="CO55" i="1"/>
  <c r="CM55" i="1"/>
  <c r="CL55" i="1"/>
  <c r="CJ55" i="1"/>
  <c r="CH55" i="1"/>
  <c r="CG55" i="1"/>
  <c r="CD55" i="1"/>
  <c r="CC55" i="1"/>
  <c r="CB55" i="1"/>
  <c r="BY55" i="1"/>
  <c r="BX55" i="1"/>
  <c r="BU55" i="1"/>
  <c r="BT55" i="1"/>
  <c r="BS55" i="1"/>
  <c r="BR55" i="1"/>
  <c r="BO55" i="1"/>
  <c r="BN55" i="1"/>
  <c r="BM55" i="1"/>
  <c r="BL55" i="1"/>
  <c r="BI55" i="1"/>
  <c r="BH55" i="1"/>
  <c r="BF55" i="1"/>
  <c r="BE55" i="1"/>
  <c r="BB55" i="1"/>
  <c r="AY55" i="1"/>
  <c r="AI55" i="1" l="1"/>
  <c r="AH55" i="1"/>
  <c r="AE55" i="1"/>
  <c r="AB55" i="1" s="1"/>
  <c r="AD55" i="1"/>
  <c r="AA55" i="1"/>
  <c r="AU55" i="1" s="1"/>
  <c r="Z55" i="1"/>
  <c r="Y55" i="1"/>
  <c r="X55" i="1"/>
  <c r="W55" i="1"/>
  <c r="V55" i="1"/>
  <c r="S55" i="1"/>
  <c r="R55" i="1"/>
  <c r="O55" i="1"/>
  <c r="K55" i="1"/>
  <c r="J55" i="1"/>
  <c r="G55" i="1"/>
  <c r="F55" i="1"/>
  <c r="DS36" i="1" l="1"/>
  <c r="DR36" i="1"/>
  <c r="DO36" i="1"/>
  <c r="DN36" i="1"/>
  <c r="DH36" i="1"/>
  <c r="DG36" i="1"/>
  <c r="DD36" i="1"/>
  <c r="DC36" i="1"/>
  <c r="CZ36" i="1"/>
  <c r="CY36" i="1"/>
  <c r="CW36" i="1"/>
  <c r="CV36" i="1"/>
  <c r="CQ36" i="1"/>
  <c r="CO36" i="1"/>
  <c r="CM36" i="1"/>
  <c r="CL36" i="1"/>
  <c r="CJ36" i="1"/>
  <c r="CH36" i="1"/>
  <c r="CG36" i="1"/>
  <c r="CD36" i="1"/>
  <c r="CC36" i="1"/>
  <c r="CB36" i="1"/>
  <c r="BY36" i="1"/>
  <c r="BX36" i="1"/>
  <c r="BU36" i="1"/>
  <c r="BT36" i="1"/>
  <c r="BS36" i="1"/>
  <c r="BR36" i="1"/>
  <c r="BO36" i="1"/>
  <c r="BN36" i="1"/>
  <c r="BM36" i="1"/>
  <c r="BL36" i="1"/>
  <c r="BI36" i="1"/>
  <c r="BH36" i="1"/>
  <c r="BF36" i="1"/>
  <c r="BE36" i="1"/>
  <c r="AT36" i="1"/>
  <c r="AI36" i="1"/>
  <c r="AH36" i="1"/>
  <c r="AE36" i="1"/>
  <c r="AD36" i="1"/>
  <c r="AA36" i="1"/>
  <c r="Z36" i="1"/>
  <c r="Y36" i="1"/>
  <c r="X36" i="1"/>
  <c r="W36" i="1"/>
  <c r="V36" i="1"/>
  <c r="BU45" i="1" l="1"/>
  <c r="BT45" i="1"/>
  <c r="BS45" i="1"/>
  <c r="BR45" i="1"/>
  <c r="DS52" i="1" l="1"/>
  <c r="CZ47" i="1" l="1"/>
  <c r="CZ35" i="1" l="1"/>
  <c r="DC35" i="1"/>
  <c r="DD35" i="1"/>
  <c r="DH35" i="1"/>
  <c r="DS56" i="1" l="1"/>
  <c r="DR56" i="1"/>
  <c r="DO56" i="1"/>
  <c r="DN56" i="1"/>
  <c r="DH56" i="1"/>
  <c r="DG56" i="1"/>
  <c r="DD56" i="1"/>
  <c r="DC56" i="1"/>
  <c r="CZ56" i="1"/>
  <c r="CY56" i="1"/>
  <c r="CW56" i="1"/>
  <c r="CV56" i="1"/>
  <c r="CQ56" i="1"/>
  <c r="CO56" i="1"/>
  <c r="CM56" i="1"/>
  <c r="CL56" i="1"/>
  <c r="CJ56" i="1"/>
  <c r="CH56" i="1"/>
  <c r="CG56" i="1"/>
  <c r="CD56" i="1"/>
  <c r="CC56" i="1"/>
  <c r="CB56" i="1"/>
  <c r="BX56" i="1"/>
  <c r="BU56" i="1"/>
  <c r="BT56" i="1"/>
  <c r="BS56" i="1"/>
  <c r="BR56" i="1"/>
  <c r="BO56" i="1"/>
  <c r="BN56" i="1"/>
  <c r="BM56" i="1"/>
  <c r="BL56" i="1"/>
  <c r="BI56" i="1"/>
  <c r="BH56" i="1"/>
  <c r="BF56" i="1"/>
  <c r="BE56" i="1"/>
  <c r="BB56" i="1"/>
  <c r="AY56" i="1"/>
  <c r="AI56" i="1"/>
  <c r="AH56" i="1"/>
  <c r="AG56" i="1" s="1"/>
  <c r="AF56" i="1" s="1"/>
  <c r="AE56" i="1"/>
  <c r="AD56" i="1"/>
  <c r="AA56" i="1"/>
  <c r="Z56" i="1"/>
  <c r="Y56" i="1"/>
  <c r="X56" i="1"/>
  <c r="W56" i="1"/>
  <c r="V56" i="1"/>
  <c r="O56" i="1"/>
  <c r="K56" i="1"/>
  <c r="J56" i="1"/>
  <c r="H56" i="1" s="1"/>
  <c r="G56" i="1"/>
  <c r="F56" i="1"/>
  <c r="N56" i="1" s="1"/>
  <c r="DS59" i="1" l="1"/>
  <c r="DR59" i="1"/>
  <c r="DO59" i="1"/>
  <c r="DN59" i="1"/>
  <c r="DH59" i="1"/>
  <c r="DG59" i="1"/>
  <c r="DD59" i="1"/>
  <c r="DC59" i="1"/>
  <c r="CZ59" i="1"/>
  <c r="CY59" i="1"/>
  <c r="CW59" i="1"/>
  <c r="CV59" i="1"/>
  <c r="CQ59" i="1"/>
  <c r="CO59" i="1"/>
  <c r="CM59" i="1"/>
  <c r="CL59" i="1"/>
  <c r="CJ59" i="1"/>
  <c r="CH59" i="1"/>
  <c r="CG59" i="1"/>
  <c r="CD59" i="1"/>
  <c r="CC59" i="1"/>
  <c r="CB59" i="1"/>
  <c r="BX59" i="1"/>
  <c r="BU59" i="1"/>
  <c r="BT59" i="1"/>
  <c r="BS59" i="1"/>
  <c r="BR59" i="1"/>
  <c r="BO59" i="1"/>
  <c r="BN59" i="1"/>
  <c r="BM59" i="1"/>
  <c r="BL59" i="1"/>
  <c r="BI59" i="1"/>
  <c r="BH59" i="1"/>
  <c r="BF59" i="1"/>
  <c r="BE59" i="1"/>
  <c r="BB59" i="1"/>
  <c r="AY59" i="1"/>
  <c r="AU59" i="1"/>
  <c r="AT59" i="1"/>
  <c r="AI59" i="1"/>
  <c r="AH59" i="1"/>
  <c r="AE59" i="1"/>
  <c r="AD59" i="1"/>
  <c r="AA59" i="1"/>
  <c r="Z59" i="1"/>
  <c r="Y59" i="1"/>
  <c r="X59" i="1"/>
  <c r="W59" i="1"/>
  <c r="V59" i="1"/>
  <c r="O59" i="1"/>
  <c r="K59" i="1"/>
  <c r="J59" i="1"/>
  <c r="G59" i="1"/>
  <c r="F59" i="1"/>
  <c r="N59" i="1" s="1"/>
  <c r="DS61" i="1" l="1"/>
  <c r="DR61" i="1"/>
  <c r="DO61" i="1"/>
  <c r="DN61" i="1"/>
  <c r="DH61" i="1"/>
  <c r="DG61" i="1"/>
  <c r="DD61" i="1"/>
  <c r="DC61" i="1"/>
  <c r="CZ61" i="1"/>
  <c r="CY61" i="1"/>
  <c r="CW61" i="1"/>
  <c r="CV61" i="1"/>
  <c r="CQ61" i="1"/>
  <c r="CO61" i="1"/>
  <c r="CM61" i="1"/>
  <c r="CL61" i="1"/>
  <c r="CJ61" i="1"/>
  <c r="CH61" i="1"/>
  <c r="CG61" i="1"/>
  <c r="CD61" i="1"/>
  <c r="CC61" i="1"/>
  <c r="CB61" i="1"/>
  <c r="BY61" i="1"/>
  <c r="BX61" i="1"/>
  <c r="BU61" i="1"/>
  <c r="BT61" i="1"/>
  <c r="BS61" i="1"/>
  <c r="BR61" i="1"/>
  <c r="BO61" i="1"/>
  <c r="BN61" i="1"/>
  <c r="BM61" i="1"/>
  <c r="BL61" i="1"/>
  <c r="BI61" i="1"/>
  <c r="BH61" i="1"/>
  <c r="BF61" i="1"/>
  <c r="BE61" i="1"/>
  <c r="BB61" i="1"/>
  <c r="AY61" i="1"/>
  <c r="AT61" i="1"/>
  <c r="AI61" i="1"/>
  <c r="AH61" i="1"/>
  <c r="AE61" i="1"/>
  <c r="AD61" i="1"/>
  <c r="AA61" i="1"/>
  <c r="Z61" i="1"/>
  <c r="Y61" i="1"/>
  <c r="X61" i="1"/>
  <c r="W61" i="1"/>
  <c r="V61" i="1"/>
  <c r="O61" i="1"/>
  <c r="K61" i="1"/>
  <c r="J61" i="1"/>
  <c r="G61" i="1"/>
  <c r="F61" i="1"/>
  <c r="DA61" i="1" l="1"/>
  <c r="DS48" i="1"/>
  <c r="DR48" i="1"/>
  <c r="DO48" i="1"/>
  <c r="DN48" i="1"/>
  <c r="DH48" i="1"/>
  <c r="DG48" i="1"/>
  <c r="DD48" i="1"/>
  <c r="DC48" i="1"/>
  <c r="CZ48" i="1"/>
  <c r="CY48" i="1"/>
  <c r="CW48" i="1"/>
  <c r="CV48" i="1"/>
  <c r="CQ48" i="1"/>
  <c r="CO48" i="1"/>
  <c r="CM48" i="1"/>
  <c r="CL48" i="1"/>
  <c r="CJ48" i="1"/>
  <c r="CH48" i="1"/>
  <c r="CG48" i="1"/>
  <c r="CD48" i="1"/>
  <c r="CC48" i="1"/>
  <c r="CB48" i="1"/>
  <c r="BX48" i="1"/>
  <c r="BU48" i="1"/>
  <c r="BT48" i="1"/>
  <c r="BS48" i="1"/>
  <c r="BR48" i="1"/>
  <c r="BO48" i="1"/>
  <c r="BN48" i="1"/>
  <c r="BM48" i="1"/>
  <c r="BL48" i="1"/>
  <c r="BI48" i="1"/>
  <c r="BH48" i="1"/>
  <c r="BF48" i="1"/>
  <c r="BE48" i="1"/>
  <c r="BB48" i="1"/>
  <c r="AY48" i="1"/>
  <c r="AI48" i="1"/>
  <c r="AH48" i="1"/>
  <c r="AE48" i="1"/>
  <c r="AD48" i="1"/>
  <c r="AA48" i="1"/>
  <c r="Z48" i="1"/>
  <c r="Y48" i="1"/>
  <c r="X48" i="1"/>
  <c r="W48" i="1"/>
  <c r="V48" i="1"/>
  <c r="O48" i="1"/>
  <c r="K48" i="1"/>
  <c r="J48" i="1"/>
  <c r="G48" i="1"/>
  <c r="F48" i="1"/>
  <c r="N48" i="1" s="1"/>
  <c r="DS58" i="1" l="1"/>
  <c r="DR58" i="1"/>
  <c r="DO58" i="1"/>
  <c r="DN58" i="1"/>
  <c r="DH58" i="1"/>
  <c r="DG58" i="1"/>
  <c r="DD58" i="1"/>
  <c r="DC58" i="1"/>
  <c r="CZ58" i="1"/>
  <c r="CY58" i="1"/>
  <c r="CW58" i="1"/>
  <c r="CV58" i="1"/>
  <c r="CQ58" i="1"/>
  <c r="CO58" i="1"/>
  <c r="CM58" i="1"/>
  <c r="CL58" i="1"/>
  <c r="CJ58" i="1"/>
  <c r="CH58" i="1"/>
  <c r="CG58" i="1"/>
  <c r="CD58" i="1"/>
  <c r="CC58" i="1"/>
  <c r="CB58" i="1"/>
  <c r="BX58" i="1"/>
  <c r="BU58" i="1"/>
  <c r="BT58" i="1"/>
  <c r="BS58" i="1"/>
  <c r="BR58" i="1"/>
  <c r="BO58" i="1"/>
  <c r="BN58" i="1"/>
  <c r="BM58" i="1"/>
  <c r="BL58" i="1"/>
  <c r="BI58" i="1"/>
  <c r="BH58" i="1"/>
  <c r="BF58" i="1"/>
  <c r="BE58" i="1"/>
  <c r="BB58" i="1"/>
  <c r="AY58" i="1"/>
  <c r="AI58" i="1"/>
  <c r="AH58" i="1"/>
  <c r="AE58" i="1"/>
  <c r="AD58" i="1"/>
  <c r="AA58" i="1"/>
  <c r="AU58" i="1" s="1"/>
  <c r="Z58" i="1"/>
  <c r="Y58" i="1"/>
  <c r="X58" i="1"/>
  <c r="W58" i="1"/>
  <c r="V58" i="1"/>
  <c r="J58" i="1"/>
  <c r="F58" i="1"/>
  <c r="N58" i="1" s="1"/>
  <c r="DS42" i="1" l="1"/>
  <c r="DR42" i="1"/>
  <c r="DO42" i="1"/>
  <c r="DN42" i="1"/>
  <c r="DH42" i="1"/>
  <c r="DG42" i="1"/>
  <c r="DD42" i="1"/>
  <c r="DC42" i="1"/>
  <c r="CZ42" i="1"/>
  <c r="CY42" i="1"/>
  <c r="CW42" i="1"/>
  <c r="CV42" i="1"/>
  <c r="CQ42" i="1"/>
  <c r="CO42" i="1"/>
  <c r="CM42" i="1"/>
  <c r="CL42" i="1"/>
  <c r="CJ42" i="1"/>
  <c r="CH42" i="1"/>
  <c r="CG42" i="1"/>
  <c r="CD42" i="1"/>
  <c r="CC42" i="1"/>
  <c r="CB42" i="1"/>
  <c r="BX42" i="1"/>
  <c r="BU42" i="1"/>
  <c r="BT42" i="1"/>
  <c r="BS42" i="1"/>
  <c r="BR42" i="1"/>
  <c r="BO42" i="1"/>
  <c r="BN42" i="1"/>
  <c r="BM42" i="1"/>
  <c r="BL42" i="1"/>
  <c r="BI42" i="1"/>
  <c r="BH42" i="1"/>
  <c r="BF42" i="1"/>
  <c r="BE42" i="1"/>
  <c r="BB42" i="1"/>
  <c r="AI42" i="1"/>
  <c r="AH42" i="1"/>
  <c r="AE42" i="1"/>
  <c r="AD42" i="1"/>
  <c r="AA42" i="1"/>
  <c r="Z42" i="1"/>
  <c r="Y42" i="1"/>
  <c r="X42" i="1"/>
  <c r="W42" i="1"/>
  <c r="V42" i="1"/>
  <c r="O42" i="1"/>
  <c r="K42" i="1"/>
  <c r="J42" i="1"/>
  <c r="G42" i="1"/>
  <c r="F42" i="1"/>
  <c r="H42" i="1" l="1"/>
  <c r="DS43" i="1"/>
  <c r="DR43" i="1"/>
  <c r="DO43" i="1"/>
  <c r="DN43" i="1"/>
  <c r="DG43" i="1"/>
  <c r="CZ43" i="1"/>
  <c r="CY43" i="1"/>
  <c r="CW43" i="1"/>
  <c r="CV43" i="1"/>
  <c r="CQ43" i="1"/>
  <c r="CO43" i="1"/>
  <c r="CM43" i="1"/>
  <c r="CL43" i="1"/>
  <c r="CJ43" i="1"/>
  <c r="CH43" i="1"/>
  <c r="CG43" i="1"/>
  <c r="CD43" i="1"/>
  <c r="CC43" i="1"/>
  <c r="CB43" i="1"/>
  <c r="BX43" i="1"/>
  <c r="BU43" i="1"/>
  <c r="BT43" i="1"/>
  <c r="BS43" i="1"/>
  <c r="BR43" i="1"/>
  <c r="BO43" i="1"/>
  <c r="BN43" i="1"/>
  <c r="BM43" i="1"/>
  <c r="BL43" i="1"/>
  <c r="BI43" i="1"/>
  <c r="BH43" i="1"/>
  <c r="BF43" i="1"/>
  <c r="BE43" i="1"/>
  <c r="BB43" i="1"/>
  <c r="AY43" i="1"/>
  <c r="AU43" i="1"/>
  <c r="AT43" i="1"/>
  <c r="AI43" i="1"/>
  <c r="AH43" i="1"/>
  <c r="AE43" i="1"/>
  <c r="AD43" i="1"/>
  <c r="AA43" i="1"/>
  <c r="Z43" i="1"/>
  <c r="Y43" i="1"/>
  <c r="X43" i="1"/>
  <c r="W43" i="1"/>
  <c r="V43" i="1"/>
  <c r="O43" i="1"/>
  <c r="K43" i="1"/>
  <c r="J43" i="1"/>
  <c r="G43" i="1"/>
  <c r="F43" i="1"/>
  <c r="N43" i="1" s="1"/>
  <c r="DS47" i="1" l="1"/>
  <c r="DR47" i="1"/>
  <c r="DO47" i="1"/>
  <c r="DN47" i="1"/>
  <c r="DH47" i="1"/>
  <c r="DG47" i="1"/>
  <c r="DD47" i="1"/>
  <c r="DC47" i="1"/>
  <c r="CY47" i="1"/>
  <c r="CW47" i="1"/>
  <c r="CV47" i="1"/>
  <c r="CQ47" i="1"/>
  <c r="CO47" i="1"/>
  <c r="CM47" i="1"/>
  <c r="CL47" i="1"/>
  <c r="CJ47" i="1"/>
  <c r="CH47" i="1"/>
  <c r="CG47" i="1"/>
  <c r="CD47" i="1"/>
  <c r="CC47" i="1"/>
  <c r="CB47" i="1"/>
  <c r="BX47" i="1"/>
  <c r="BU47" i="1"/>
  <c r="BT47" i="1"/>
  <c r="BS47" i="1"/>
  <c r="BR47" i="1"/>
  <c r="BO47" i="1"/>
  <c r="BN47" i="1"/>
  <c r="BM47" i="1"/>
  <c r="BL47" i="1"/>
  <c r="BI47" i="1"/>
  <c r="BH47" i="1"/>
  <c r="BF47" i="1"/>
  <c r="BE47" i="1"/>
  <c r="BB47" i="1"/>
  <c r="AY47" i="1"/>
  <c r="AU47" i="1"/>
  <c r="AT47" i="1"/>
  <c r="AI47" i="1"/>
  <c r="AH47" i="1"/>
  <c r="AE47" i="1"/>
  <c r="AD47" i="1"/>
  <c r="Y47" i="1"/>
  <c r="Z47" i="1"/>
  <c r="AA47" i="1"/>
  <c r="X47" i="1"/>
  <c r="W47" i="1"/>
  <c r="V47" i="1"/>
  <c r="O47" i="1"/>
  <c r="K47" i="1"/>
  <c r="J47" i="1"/>
  <c r="R47" i="1" s="1"/>
  <c r="G47" i="1"/>
  <c r="F47" i="1"/>
  <c r="N47" i="1" l="1"/>
  <c r="L47" i="1" s="1"/>
  <c r="AG47" i="1"/>
  <c r="AF47" i="1" s="1"/>
  <c r="DR37" i="1"/>
  <c r="DO37" i="1"/>
  <c r="DN37" i="1"/>
  <c r="DH37" i="1"/>
  <c r="DG37" i="1"/>
  <c r="DD37" i="1"/>
  <c r="DC37" i="1"/>
  <c r="CZ37" i="1"/>
  <c r="CY37" i="1"/>
  <c r="CW37" i="1"/>
  <c r="CV37" i="1"/>
  <c r="CQ37" i="1"/>
  <c r="CO37" i="1"/>
  <c r="CM37" i="1"/>
  <c r="CL37" i="1"/>
  <c r="CJ37" i="1"/>
  <c r="CH37" i="1"/>
  <c r="CG37" i="1"/>
  <c r="CD37" i="1"/>
  <c r="CC37" i="1"/>
  <c r="CB37" i="1"/>
  <c r="BX37" i="1"/>
  <c r="BU37" i="1"/>
  <c r="BT37" i="1"/>
  <c r="BS37" i="1"/>
  <c r="BR37" i="1"/>
  <c r="BO37" i="1"/>
  <c r="BN37" i="1"/>
  <c r="BM37" i="1"/>
  <c r="BL37" i="1"/>
  <c r="BI37" i="1"/>
  <c r="BH37" i="1"/>
  <c r="BF37" i="1"/>
  <c r="BE37" i="1"/>
  <c r="BB37" i="1"/>
  <c r="AY37" i="1"/>
  <c r="AI37" i="1"/>
  <c r="AH37" i="1"/>
  <c r="AE37" i="1"/>
  <c r="AD37" i="1"/>
  <c r="AA37" i="1"/>
  <c r="Z37" i="1"/>
  <c r="Y37" i="1"/>
  <c r="X37" i="1"/>
  <c r="W37" i="1"/>
  <c r="V37" i="1"/>
  <c r="O37" i="1"/>
  <c r="K37" i="1"/>
  <c r="J37" i="1"/>
  <c r="G37" i="1"/>
  <c r="F37" i="1"/>
  <c r="N37" i="1" s="1"/>
  <c r="DS53" i="1" l="1"/>
  <c r="DR53" i="1"/>
  <c r="DO53" i="1"/>
  <c r="DN53" i="1"/>
  <c r="DJ7" i="1"/>
  <c r="DH53" i="1"/>
  <c r="DG53" i="1"/>
  <c r="DD53" i="1"/>
  <c r="DC53" i="1"/>
  <c r="CZ53" i="1"/>
  <c r="CY53" i="1"/>
  <c r="CW53" i="1"/>
  <c r="CV53" i="1"/>
  <c r="CQ53" i="1"/>
  <c r="CO53" i="1"/>
  <c r="CM53" i="1"/>
  <c r="CL53" i="1"/>
  <c r="CJ53" i="1"/>
  <c r="CH53" i="1"/>
  <c r="CG53" i="1"/>
  <c r="CD53" i="1"/>
  <c r="CC53" i="1"/>
  <c r="CB53" i="1"/>
  <c r="BX53" i="1"/>
  <c r="BU53" i="1"/>
  <c r="BT53" i="1"/>
  <c r="BS53" i="1"/>
  <c r="BR53" i="1"/>
  <c r="BO53" i="1"/>
  <c r="BN53" i="1"/>
  <c r="BM53" i="1"/>
  <c r="BL53" i="1"/>
  <c r="BI53" i="1"/>
  <c r="BH53" i="1"/>
  <c r="BF53" i="1"/>
  <c r="BE53" i="1"/>
  <c r="BB53" i="1"/>
  <c r="AY53" i="1"/>
  <c r="AI53" i="1"/>
  <c r="AH53" i="1"/>
  <c r="AE53" i="1"/>
  <c r="AD53" i="1"/>
  <c r="AA53" i="1"/>
  <c r="Z53" i="1"/>
  <c r="Y53" i="1"/>
  <c r="X53" i="1"/>
  <c r="W53" i="1"/>
  <c r="V53" i="1"/>
  <c r="O53" i="1"/>
  <c r="K53" i="1"/>
  <c r="J53" i="1"/>
  <c r="G53" i="1"/>
  <c r="F53" i="1"/>
  <c r="N53" i="1" s="1"/>
  <c r="H53" i="1" l="1"/>
  <c r="DS35" i="1"/>
  <c r="DR35" i="1"/>
  <c r="DO35" i="1"/>
  <c r="DN35" i="1"/>
  <c r="DG35" i="1"/>
  <c r="CY35" i="1"/>
  <c r="CW35" i="1"/>
  <c r="CV35" i="1"/>
  <c r="CQ35" i="1"/>
  <c r="CO35" i="1"/>
  <c r="CM35" i="1"/>
  <c r="CL35" i="1"/>
  <c r="CJ35" i="1"/>
  <c r="CH35" i="1"/>
  <c r="CG35" i="1"/>
  <c r="CD35" i="1"/>
  <c r="CC35" i="1"/>
  <c r="CB35" i="1"/>
  <c r="BX35" i="1"/>
  <c r="BU35" i="1"/>
  <c r="BT35" i="1"/>
  <c r="BS35" i="1"/>
  <c r="BR35" i="1"/>
  <c r="BO35" i="1"/>
  <c r="BN35" i="1"/>
  <c r="BM35" i="1"/>
  <c r="BL35" i="1"/>
  <c r="BI35" i="1"/>
  <c r="BH35" i="1"/>
  <c r="BF35" i="1"/>
  <c r="BE35" i="1"/>
  <c r="BB35" i="1"/>
  <c r="AY35" i="1"/>
  <c r="AT35" i="1"/>
  <c r="AI35" i="1"/>
  <c r="AH35" i="1"/>
  <c r="AE35" i="1"/>
  <c r="AD35" i="1"/>
  <c r="AA35" i="1"/>
  <c r="Z35" i="1"/>
  <c r="Y35" i="1"/>
  <c r="X35" i="1"/>
  <c r="W35" i="1"/>
  <c r="V35" i="1"/>
  <c r="O35" i="1"/>
  <c r="K35" i="1"/>
  <c r="J35" i="1"/>
  <c r="G35" i="1"/>
  <c r="F35" i="1"/>
  <c r="N35" i="1" s="1"/>
  <c r="AY69" i="1" l="1"/>
  <c r="DS54" i="1" l="1"/>
  <c r="DR54" i="1"/>
  <c r="DO54" i="1"/>
  <c r="DN54" i="1"/>
  <c r="DH54" i="1"/>
  <c r="DG54" i="1"/>
  <c r="DD54" i="1"/>
  <c r="DC54" i="1"/>
  <c r="CZ54" i="1"/>
  <c r="CW54" i="1"/>
  <c r="CV54" i="1"/>
  <c r="CQ54" i="1"/>
  <c r="CO54" i="1"/>
  <c r="CM54" i="1"/>
  <c r="CL54" i="1"/>
  <c r="CJ54" i="1"/>
  <c r="CH54" i="1"/>
  <c r="CG54" i="1"/>
  <c r="CD54" i="1"/>
  <c r="CC54" i="1"/>
  <c r="CB54" i="1"/>
  <c r="BX54" i="1"/>
  <c r="BU54" i="1"/>
  <c r="BT54" i="1"/>
  <c r="BS54" i="1"/>
  <c r="BR54" i="1"/>
  <c r="BO54" i="1"/>
  <c r="BN54" i="1"/>
  <c r="BM54" i="1"/>
  <c r="BL54" i="1"/>
  <c r="BI54" i="1"/>
  <c r="BH54" i="1"/>
  <c r="BF54" i="1"/>
  <c r="BE54" i="1"/>
  <c r="BB54" i="1"/>
  <c r="AY54" i="1"/>
  <c r="AI54" i="1"/>
  <c r="AH54" i="1"/>
  <c r="AE54" i="1"/>
  <c r="AB54" i="1" s="1"/>
  <c r="AD54" i="1"/>
  <c r="AA54" i="1"/>
  <c r="Z54" i="1"/>
  <c r="Y54" i="1"/>
  <c r="X54" i="1"/>
  <c r="W54" i="1"/>
  <c r="V54" i="1"/>
  <c r="O54" i="1"/>
  <c r="K54" i="1"/>
  <c r="J54" i="1"/>
  <c r="G54" i="1"/>
  <c r="F54" i="1"/>
  <c r="N54" i="1" s="1"/>
  <c r="H54" i="1" l="1"/>
  <c r="DS68" i="1"/>
  <c r="DK68" i="1"/>
  <c r="DJ68" i="1"/>
  <c r="DH68" i="1"/>
  <c r="DG68" i="1"/>
  <c r="DD68" i="1"/>
  <c r="DC68" i="1"/>
  <c r="CZ68" i="1"/>
  <c r="CY68" i="1"/>
  <c r="CT68" i="1"/>
  <c r="CS68" i="1"/>
  <c r="CQ68" i="1"/>
  <c r="CO68" i="1"/>
  <c r="CM68" i="1"/>
  <c r="CL68" i="1"/>
  <c r="CJ68" i="1"/>
  <c r="CH68" i="1"/>
  <c r="CG68" i="1"/>
  <c r="CD68" i="1"/>
  <c r="CC68" i="1"/>
  <c r="CB68" i="1"/>
  <c r="BU68" i="1"/>
  <c r="BT68" i="1"/>
  <c r="BS68" i="1"/>
  <c r="BR68" i="1"/>
  <c r="BO68" i="1"/>
  <c r="BN68" i="1"/>
  <c r="BM68" i="1"/>
  <c r="BL68" i="1"/>
  <c r="BI68" i="1"/>
  <c r="BH68" i="1"/>
  <c r="BF68" i="1"/>
  <c r="BE68" i="1"/>
  <c r="BB68" i="1"/>
  <c r="AY68" i="1"/>
  <c r="AU68" i="1"/>
  <c r="AQ68" i="1"/>
  <c r="AP68" i="1"/>
  <c r="AL68" i="1"/>
  <c r="AK68" i="1" s="1"/>
  <c r="AJ68" i="1" s="1"/>
  <c r="AH68" i="1"/>
  <c r="AE68" i="1"/>
  <c r="AD68" i="1"/>
  <c r="AA68" i="1"/>
  <c r="Z68" i="1"/>
  <c r="Y68" i="1"/>
  <c r="X68" i="1"/>
  <c r="W68" i="1"/>
  <c r="V68" i="1"/>
  <c r="O68" i="1"/>
  <c r="K68" i="1"/>
  <c r="J68" i="1"/>
  <c r="G68" i="1"/>
  <c r="F68" i="1"/>
  <c r="DS69" i="1"/>
  <c r="DR69" i="1"/>
  <c r="DK69" i="1"/>
  <c r="DJ69" i="1"/>
  <c r="DH69" i="1"/>
  <c r="DG69" i="1"/>
  <c r="DD69" i="1"/>
  <c r="DC69" i="1"/>
  <c r="CZ69" i="1"/>
  <c r="CY69" i="1"/>
  <c r="CT69" i="1"/>
  <c r="CS69" i="1"/>
  <c r="CQ69" i="1"/>
  <c r="CO69" i="1"/>
  <c r="CM69" i="1"/>
  <c r="CL69" i="1"/>
  <c r="CJ69" i="1"/>
  <c r="CH69" i="1"/>
  <c r="CG69" i="1"/>
  <c r="CD69" i="1"/>
  <c r="CC69" i="1"/>
  <c r="CB69" i="1"/>
  <c r="BU69" i="1"/>
  <c r="BT69" i="1"/>
  <c r="BS69" i="1"/>
  <c r="BR69" i="1"/>
  <c r="BO69" i="1"/>
  <c r="BN69" i="1"/>
  <c r="BM69" i="1"/>
  <c r="BL69" i="1"/>
  <c r="BI69" i="1"/>
  <c r="BH69" i="1"/>
  <c r="BF69" i="1"/>
  <c r="BE69" i="1"/>
  <c r="BB69" i="1"/>
  <c r="AU69" i="1"/>
  <c r="AQ69" i="1"/>
  <c r="AP69" i="1"/>
  <c r="AM69" i="1"/>
  <c r="AL69" i="1"/>
  <c r="AK69" i="1" s="1"/>
  <c r="AJ69" i="1" s="1"/>
  <c r="AI69" i="1"/>
  <c r="AH69" i="1"/>
  <c r="AE69" i="1"/>
  <c r="AD69" i="1"/>
  <c r="AA69" i="1"/>
  <c r="Z69" i="1"/>
  <c r="Y69" i="1"/>
  <c r="X69" i="1"/>
  <c r="W69" i="1"/>
  <c r="V69" i="1"/>
  <c r="O69" i="1"/>
  <c r="K69" i="1"/>
  <c r="J69" i="1"/>
  <c r="G69" i="1"/>
  <c r="F69" i="1"/>
  <c r="DS57" i="1" l="1"/>
  <c r="DR57" i="1"/>
  <c r="DO57" i="1"/>
  <c r="DN57" i="1"/>
  <c r="DH57" i="1"/>
  <c r="DG57" i="1"/>
  <c r="DD57" i="1"/>
  <c r="DC57" i="1"/>
  <c r="CZ57" i="1"/>
  <c r="CY57" i="1"/>
  <c r="CW57" i="1"/>
  <c r="CV57" i="1"/>
  <c r="CQ57" i="1"/>
  <c r="CO57" i="1"/>
  <c r="CM57" i="1"/>
  <c r="CL57" i="1"/>
  <c r="CJ57" i="1"/>
  <c r="CH57" i="1"/>
  <c r="CG57" i="1"/>
  <c r="CD57" i="1"/>
  <c r="CC57" i="1"/>
  <c r="CB57" i="1"/>
  <c r="BX57" i="1"/>
  <c r="BU57" i="1"/>
  <c r="BT57" i="1"/>
  <c r="BS57" i="1"/>
  <c r="BR57" i="1"/>
  <c r="BO57" i="1"/>
  <c r="BN57" i="1"/>
  <c r="BM57" i="1"/>
  <c r="BL57" i="1"/>
  <c r="BI57" i="1"/>
  <c r="BH57" i="1"/>
  <c r="BF57" i="1"/>
  <c r="BE57" i="1"/>
  <c r="BB57" i="1"/>
  <c r="AY57" i="1"/>
  <c r="AT57" i="1"/>
  <c r="AI57" i="1"/>
  <c r="AH57" i="1"/>
  <c r="AG57" i="1" s="1"/>
  <c r="AE57" i="1"/>
  <c r="AD57" i="1"/>
  <c r="AA57" i="1"/>
  <c r="AU57" i="1" s="1"/>
  <c r="Z57" i="1"/>
  <c r="Y57" i="1"/>
  <c r="X57" i="1"/>
  <c r="W57" i="1"/>
  <c r="V57" i="1"/>
  <c r="O57" i="1"/>
  <c r="K57" i="1"/>
  <c r="H57" i="1" s="1"/>
  <c r="G57" i="1"/>
  <c r="F57" i="1"/>
  <c r="N57" i="1" s="1"/>
  <c r="DS39" i="1" l="1"/>
  <c r="DR39" i="1"/>
  <c r="DO39" i="1"/>
  <c r="DN39" i="1"/>
  <c r="DH39" i="1"/>
  <c r="DG39" i="1"/>
  <c r="DD39" i="1"/>
  <c r="DC39" i="1"/>
  <c r="CZ39" i="1"/>
  <c r="CY39" i="1"/>
  <c r="CW39" i="1"/>
  <c r="CV39" i="1"/>
  <c r="CQ39" i="1"/>
  <c r="CO39" i="1"/>
  <c r="CM39" i="1"/>
  <c r="CL39" i="1"/>
  <c r="CJ39" i="1"/>
  <c r="CH39" i="1"/>
  <c r="CG39" i="1"/>
  <c r="CD39" i="1"/>
  <c r="CC39" i="1"/>
  <c r="CB39" i="1"/>
  <c r="BX39" i="1"/>
  <c r="BU39" i="1"/>
  <c r="BT39" i="1"/>
  <c r="BS39" i="1"/>
  <c r="BR39" i="1"/>
  <c r="BO39" i="1"/>
  <c r="BN39" i="1"/>
  <c r="BM39" i="1"/>
  <c r="BL39" i="1"/>
  <c r="BI39" i="1"/>
  <c r="BH39" i="1"/>
  <c r="BF39" i="1"/>
  <c r="BE39" i="1"/>
  <c r="BB39" i="1"/>
  <c r="AY39" i="1"/>
  <c r="AI39" i="1"/>
  <c r="AH39" i="1"/>
  <c r="AE39" i="1"/>
  <c r="AD39" i="1"/>
  <c r="AA39" i="1"/>
  <c r="Z39" i="1"/>
  <c r="Y39" i="1"/>
  <c r="X39" i="1"/>
  <c r="W39" i="1"/>
  <c r="V39" i="1"/>
  <c r="O39" i="1"/>
  <c r="K39" i="1"/>
  <c r="J39" i="1"/>
  <c r="G39" i="1"/>
  <c r="F39" i="1"/>
  <c r="N39" i="1" s="1"/>
  <c r="DS46" i="1" l="1"/>
  <c r="DR46" i="1"/>
  <c r="DO46" i="1"/>
  <c r="DN46" i="1"/>
  <c r="DG46" i="1"/>
  <c r="DD46" i="1"/>
  <c r="DC46" i="1"/>
  <c r="CZ46" i="1"/>
  <c r="CY46" i="1"/>
  <c r="CW46" i="1"/>
  <c r="CV46" i="1"/>
  <c r="CQ46" i="1"/>
  <c r="CO46" i="1"/>
  <c r="CM46" i="1"/>
  <c r="CL46" i="1"/>
  <c r="CJ46" i="1"/>
  <c r="CH46" i="1"/>
  <c r="CG46" i="1"/>
  <c r="CD46" i="1"/>
  <c r="CC46" i="1"/>
  <c r="CB46" i="1"/>
  <c r="BX46" i="1"/>
  <c r="BU46" i="1"/>
  <c r="BT46" i="1"/>
  <c r="BS46" i="1"/>
  <c r="BR46" i="1"/>
  <c r="BO46" i="1"/>
  <c r="BI46" i="1"/>
  <c r="BH46" i="1"/>
  <c r="BF46" i="1"/>
  <c r="BE46" i="1"/>
  <c r="AY46" i="1"/>
  <c r="AI46" i="1"/>
  <c r="AH46" i="1"/>
  <c r="AE46" i="1"/>
  <c r="AD46" i="1"/>
  <c r="AA46" i="1"/>
  <c r="Z46" i="1"/>
  <c r="Y46" i="1"/>
  <c r="X46" i="1"/>
  <c r="W46" i="1"/>
  <c r="V46" i="1"/>
  <c r="K46" i="1"/>
  <c r="J46" i="1"/>
  <c r="G46" i="1"/>
  <c r="F46" i="1"/>
  <c r="N46" i="1" s="1"/>
  <c r="BN46" i="1"/>
  <c r="BM46" i="1"/>
  <c r="BL46" i="1"/>
  <c r="DH46" i="1" l="1"/>
  <c r="BB46" i="1"/>
  <c r="O46" i="1"/>
  <c r="DS45" i="1" l="1"/>
  <c r="DR45" i="1"/>
  <c r="DO45" i="1"/>
  <c r="DN45" i="1"/>
  <c r="DH45" i="1"/>
  <c r="DG45" i="1"/>
  <c r="DD45" i="1"/>
  <c r="DC45" i="1"/>
  <c r="CZ45" i="1"/>
  <c r="CY45" i="1"/>
  <c r="CW45" i="1"/>
  <c r="CV45" i="1"/>
  <c r="CQ45" i="1"/>
  <c r="CO45" i="1"/>
  <c r="CM45" i="1"/>
  <c r="CL45" i="1"/>
  <c r="CJ45" i="1"/>
  <c r="CH45" i="1"/>
  <c r="CG45" i="1"/>
  <c r="CD45" i="1"/>
  <c r="CC45" i="1"/>
  <c r="CB45" i="1"/>
  <c r="BY45" i="1"/>
  <c r="BX45" i="1"/>
  <c r="BO45" i="1"/>
  <c r="BN45" i="1"/>
  <c r="BM45" i="1"/>
  <c r="BL45" i="1"/>
  <c r="BI45" i="1"/>
  <c r="BH45" i="1"/>
  <c r="BF45" i="1"/>
  <c r="BE45" i="1"/>
  <c r="BB45" i="1"/>
  <c r="BA45" i="1"/>
  <c r="AY45" i="1"/>
  <c r="AI45" i="1"/>
  <c r="AH45" i="1"/>
  <c r="AE45" i="1"/>
  <c r="AD45" i="1"/>
  <c r="AA45" i="1"/>
  <c r="Z45" i="1"/>
  <c r="Y45" i="1"/>
  <c r="X45" i="1"/>
  <c r="W45" i="1"/>
  <c r="V45" i="1"/>
  <c r="O45" i="1"/>
  <c r="K45" i="1"/>
  <c r="J45" i="1"/>
  <c r="G45" i="1"/>
  <c r="F45" i="1"/>
  <c r="N45" i="1" s="1"/>
  <c r="DN55" i="1" l="1"/>
  <c r="DR52" i="1" l="1"/>
  <c r="DO52" i="1"/>
  <c r="DN52" i="1"/>
  <c r="DH52" i="1"/>
  <c r="DG52" i="1"/>
  <c r="DD52" i="1"/>
  <c r="DC52" i="1"/>
  <c r="CZ52" i="1"/>
  <c r="CY52" i="1"/>
  <c r="CW52" i="1"/>
  <c r="CV52" i="1"/>
  <c r="CQ52" i="1"/>
  <c r="CO52" i="1"/>
  <c r="CM52" i="1"/>
  <c r="CL52" i="1"/>
  <c r="CJ52" i="1"/>
  <c r="CH52" i="1"/>
  <c r="CG52" i="1"/>
  <c r="CD52" i="1"/>
  <c r="CC52" i="1"/>
  <c r="CB52" i="1"/>
  <c r="BY52" i="1"/>
  <c r="BX52" i="1"/>
  <c r="BU52" i="1"/>
  <c r="BT52" i="1"/>
  <c r="BS52" i="1"/>
  <c r="BR52" i="1"/>
  <c r="BO52" i="1"/>
  <c r="BN52" i="1"/>
  <c r="BM52" i="1"/>
  <c r="BL52" i="1"/>
  <c r="BI52" i="1"/>
  <c r="BH52" i="1"/>
  <c r="BF52" i="1"/>
  <c r="BE52" i="1"/>
  <c r="BB52" i="1"/>
  <c r="AY52" i="1"/>
  <c r="AI52" i="1"/>
  <c r="AH52" i="1"/>
  <c r="AE52" i="1" l="1"/>
  <c r="AD52" i="1"/>
  <c r="AA52" i="1"/>
  <c r="Z52" i="1"/>
  <c r="Y52" i="1"/>
  <c r="X52" i="1"/>
  <c r="W52" i="1"/>
  <c r="V52" i="1"/>
  <c r="O52" i="1"/>
  <c r="K52" i="1"/>
  <c r="J52" i="1"/>
  <c r="G52" i="1"/>
  <c r="F52" i="1"/>
  <c r="N52" i="1" s="1"/>
  <c r="DS50" i="1" l="1"/>
  <c r="DR50" i="1"/>
  <c r="DO50" i="1"/>
  <c r="DN50" i="1"/>
  <c r="DH50" i="1"/>
  <c r="DG50" i="1"/>
  <c r="DD50" i="1"/>
  <c r="DC50" i="1"/>
  <c r="CY50" i="1"/>
  <c r="CX50" i="1" s="1"/>
  <c r="CW50" i="1"/>
  <c r="CV50" i="1"/>
  <c r="CQ50" i="1"/>
  <c r="CO50" i="1"/>
  <c r="CM50" i="1"/>
  <c r="CL50" i="1"/>
  <c r="CJ50" i="1"/>
  <c r="CH50" i="1"/>
  <c r="CG50" i="1"/>
  <c r="CD50" i="1"/>
  <c r="CC50" i="1"/>
  <c r="CB50" i="1"/>
  <c r="BX50" i="1"/>
  <c r="BU50" i="1"/>
  <c r="BT50" i="1" l="1"/>
  <c r="BS50" i="1"/>
  <c r="BR50" i="1"/>
  <c r="BO50" i="1"/>
  <c r="BN50" i="1"/>
  <c r="BM50" i="1"/>
  <c r="BL50" i="1"/>
  <c r="BI50" i="1"/>
  <c r="BH50" i="1"/>
  <c r="BF50" i="1"/>
  <c r="BE50" i="1"/>
  <c r="BB50" i="1"/>
  <c r="AY50" i="1"/>
  <c r="AI50" i="1"/>
  <c r="AH50" i="1"/>
  <c r="AE50" i="1"/>
  <c r="AD50" i="1"/>
  <c r="AA50" i="1"/>
  <c r="Z50" i="1"/>
  <c r="Y50" i="1"/>
  <c r="X50" i="1"/>
  <c r="W50" i="1"/>
  <c r="V50" i="1"/>
  <c r="R50" i="1"/>
  <c r="O50" i="1"/>
  <c r="K50" i="1"/>
  <c r="J50" i="1"/>
  <c r="G50" i="1"/>
  <c r="F50" i="1"/>
  <c r="N50" i="1" s="1"/>
  <c r="DS51" i="1" l="1"/>
  <c r="DR51" i="1"/>
  <c r="DO51" i="1"/>
  <c r="DN51" i="1"/>
  <c r="DH51" i="1"/>
  <c r="DD51" i="1"/>
  <c r="DC51" i="1"/>
  <c r="CZ51" i="1"/>
  <c r="CY51" i="1"/>
  <c r="CW51" i="1"/>
  <c r="CV51" i="1"/>
  <c r="CQ51" i="1"/>
  <c r="CO51" i="1"/>
  <c r="CM51" i="1"/>
  <c r="CL51" i="1"/>
  <c r="CJ51" i="1"/>
  <c r="CH51" i="1"/>
  <c r="CG51" i="1"/>
  <c r="CD51" i="1"/>
  <c r="CC51" i="1"/>
  <c r="CB51" i="1"/>
  <c r="BY51" i="1"/>
  <c r="BX51" i="1"/>
  <c r="BU51" i="1"/>
  <c r="BT51" i="1"/>
  <c r="BS51" i="1"/>
  <c r="BR51" i="1"/>
  <c r="BO51" i="1"/>
  <c r="BN51" i="1"/>
  <c r="BM51" i="1"/>
  <c r="BL51" i="1"/>
  <c r="BI51" i="1"/>
  <c r="BH51" i="1"/>
  <c r="BF51" i="1"/>
  <c r="BE51" i="1"/>
  <c r="BB51" i="1"/>
  <c r="BA51" i="1"/>
  <c r="AV51" i="1"/>
  <c r="AY51" i="1"/>
  <c r="AT51" i="1"/>
  <c r="AI51" i="1"/>
  <c r="AH51" i="1"/>
  <c r="AE51" i="1"/>
  <c r="AD51" i="1"/>
  <c r="AA51" i="1"/>
  <c r="Z51" i="1"/>
  <c r="X51" i="1"/>
  <c r="Y51" i="1"/>
  <c r="W51" i="1"/>
  <c r="V51" i="1"/>
  <c r="S51" i="1"/>
  <c r="R51" i="1"/>
  <c r="O51" i="1"/>
  <c r="L51" i="1"/>
  <c r="K51" i="1"/>
  <c r="J51" i="1"/>
  <c r="G51" i="1"/>
  <c r="F51" i="1"/>
  <c r="H51" i="1" l="1"/>
  <c r="P51" i="1"/>
  <c r="DS49" i="1" l="1"/>
  <c r="DR49" i="1"/>
  <c r="DO49" i="1"/>
  <c r="DN49" i="1"/>
  <c r="DH49" i="1"/>
  <c r="DG49" i="1"/>
  <c r="DD49" i="1"/>
  <c r="DC49" i="1"/>
  <c r="CZ49" i="1"/>
  <c r="CW49" i="1"/>
  <c r="CV49" i="1"/>
  <c r="CQ49" i="1"/>
  <c r="CO49" i="1"/>
  <c r="CM49" i="1"/>
  <c r="CL49" i="1"/>
  <c r="CJ49" i="1"/>
  <c r="CH49" i="1"/>
  <c r="CG49" i="1"/>
  <c r="CD49" i="1"/>
  <c r="CC49" i="1"/>
  <c r="CB49" i="1"/>
  <c r="BY49" i="1"/>
  <c r="BX49" i="1"/>
  <c r="BU49" i="1"/>
  <c r="BT49" i="1"/>
  <c r="BS49" i="1"/>
  <c r="BR49" i="1"/>
  <c r="BO49" i="1"/>
  <c r="BN49" i="1"/>
  <c r="BM49" i="1"/>
  <c r="BL49" i="1"/>
  <c r="BI49" i="1"/>
  <c r="BH49" i="1"/>
  <c r="BF49" i="1"/>
  <c r="BE49" i="1"/>
  <c r="BB49" i="1"/>
  <c r="BA49" i="1"/>
  <c r="AY49" i="1"/>
  <c r="AX49" i="1"/>
  <c r="AU49" i="1"/>
  <c r="AT49" i="1"/>
  <c r="AI49" i="1"/>
  <c r="AH49" i="1"/>
  <c r="AE49" i="1"/>
  <c r="AD49" i="1"/>
  <c r="AA49" i="1"/>
  <c r="Z49" i="1"/>
  <c r="Y49" i="1"/>
  <c r="X49" i="1"/>
  <c r="W49" i="1"/>
  <c r="V49" i="1"/>
  <c r="AV38" i="1" l="1"/>
  <c r="DS38" i="1"/>
  <c r="DR38" i="1"/>
  <c r="DO38" i="1"/>
  <c r="DN38" i="1"/>
  <c r="DH38" i="1"/>
  <c r="DG38" i="1"/>
  <c r="DD38" i="1"/>
  <c r="DC38" i="1"/>
  <c r="CZ38" i="1"/>
  <c r="CY38" i="1"/>
  <c r="CW38" i="1"/>
  <c r="CV38" i="1"/>
  <c r="CQ38" i="1"/>
  <c r="CO38" i="1"/>
  <c r="CM38" i="1"/>
  <c r="CL38" i="1"/>
  <c r="CJ38" i="1"/>
  <c r="CH38" i="1"/>
  <c r="CG38" i="1"/>
  <c r="CD38" i="1"/>
  <c r="CC38" i="1"/>
  <c r="CB38" i="1"/>
  <c r="BY38" i="1"/>
  <c r="BX38" i="1"/>
  <c r="BU38" i="1"/>
  <c r="BT38" i="1"/>
  <c r="BS38" i="1"/>
  <c r="BR38" i="1"/>
  <c r="BO38" i="1"/>
  <c r="BN38" i="1"/>
  <c r="BM38" i="1"/>
  <c r="BL38" i="1"/>
  <c r="BI38" i="1"/>
  <c r="BH38" i="1"/>
  <c r="BF38" i="1"/>
  <c r="BE38" i="1"/>
  <c r="BB38" i="1"/>
  <c r="AY38" i="1"/>
  <c r="AT38" i="1"/>
  <c r="AI38" i="1"/>
  <c r="AH38" i="1"/>
  <c r="AE38" i="1"/>
  <c r="AD38" i="1"/>
  <c r="AA38" i="1"/>
  <c r="Z38" i="1"/>
  <c r="Y38" i="1"/>
  <c r="X38" i="1"/>
  <c r="W38" i="1"/>
  <c r="V38" i="1"/>
  <c r="O38" i="1"/>
  <c r="K38" i="1"/>
  <c r="J38" i="1"/>
  <c r="G38" i="1"/>
  <c r="F38" i="1"/>
  <c r="N38" i="1" s="1"/>
  <c r="H38" i="1" l="1"/>
  <c r="AJ41" i="1"/>
  <c r="AJ40" i="1"/>
  <c r="DS40" i="1"/>
  <c r="DR40" i="1"/>
  <c r="DO40" i="1"/>
  <c r="DN40" i="1"/>
  <c r="DH40" i="1"/>
  <c r="DG40" i="1"/>
  <c r="DD40" i="1"/>
  <c r="DC40" i="1"/>
  <c r="CZ40" i="1"/>
  <c r="CY40" i="1"/>
  <c r="CW40" i="1"/>
  <c r="CV40" i="1"/>
  <c r="CQ40" i="1"/>
  <c r="CO40" i="1"/>
  <c r="CM40" i="1"/>
  <c r="CL40" i="1"/>
  <c r="CJ40" i="1"/>
  <c r="CH40" i="1"/>
  <c r="CG40" i="1"/>
  <c r="CD40" i="1"/>
  <c r="CC40" i="1"/>
  <c r="CB40" i="1"/>
  <c r="BX40" i="1"/>
  <c r="BU40" i="1"/>
  <c r="BT40" i="1"/>
  <c r="BS40" i="1"/>
  <c r="BR40" i="1"/>
  <c r="BO40" i="1"/>
  <c r="BN40" i="1"/>
  <c r="BM40" i="1"/>
  <c r="BL40" i="1"/>
  <c r="BI40" i="1"/>
  <c r="BH40" i="1"/>
  <c r="BF40" i="1"/>
  <c r="BE40" i="1"/>
  <c r="BB40" i="1"/>
  <c r="AY40" i="1"/>
  <c r="AU40" i="1"/>
  <c r="AT40" i="1"/>
  <c r="AI40" i="1"/>
  <c r="AH40" i="1"/>
  <c r="AE40" i="1"/>
  <c r="AD40" i="1"/>
  <c r="AA40" i="1"/>
  <c r="Z40" i="1"/>
  <c r="Y40" i="1"/>
  <c r="X40" i="1"/>
  <c r="W40" i="1"/>
  <c r="V40" i="1"/>
  <c r="O40" i="1"/>
  <c r="K40" i="1"/>
  <c r="J40" i="1"/>
  <c r="G40" i="1"/>
  <c r="F40" i="1"/>
  <c r="N40" i="1" s="1"/>
  <c r="BQ44" i="1" l="1"/>
  <c r="AJ44" i="1"/>
  <c r="H44" i="1"/>
  <c r="DS41" i="1" l="1"/>
  <c r="DR41" i="1"/>
  <c r="DO41" i="1"/>
  <c r="DN41" i="1"/>
  <c r="DH41" i="1"/>
  <c r="DD41" i="1"/>
  <c r="DC41" i="1"/>
  <c r="CZ41" i="1"/>
  <c r="CW41" i="1"/>
  <c r="CV41" i="1"/>
  <c r="CQ41" i="1"/>
  <c r="CO41" i="1"/>
  <c r="CM41" i="1"/>
  <c r="CL41" i="1"/>
  <c r="CJ41" i="1"/>
  <c r="CH41" i="1"/>
  <c r="CG41" i="1"/>
  <c r="CD41" i="1"/>
  <c r="CC41" i="1"/>
  <c r="CB41" i="1"/>
  <c r="BX41" i="1"/>
  <c r="BU41" i="1"/>
  <c r="BT41" i="1"/>
  <c r="BS41" i="1"/>
  <c r="BR41" i="1"/>
  <c r="BO41" i="1"/>
  <c r="BN41" i="1"/>
  <c r="BM41" i="1"/>
  <c r="BL41" i="1"/>
  <c r="BI41" i="1"/>
  <c r="BF41" i="1"/>
  <c r="BD41" i="1" s="1"/>
  <c r="BC41" i="1" s="1"/>
  <c r="AI41" i="1"/>
  <c r="AH41" i="1"/>
  <c r="AE41" i="1"/>
  <c r="AD41" i="1"/>
  <c r="AA41" i="1"/>
  <c r="Y41" i="1"/>
  <c r="X41" i="1"/>
  <c r="AU9" i="1" l="1"/>
  <c r="AT34" i="1"/>
  <c r="AX35" i="1"/>
  <c r="BA35" i="1" s="1"/>
  <c r="AX36" i="1"/>
  <c r="BA36" i="1" s="1"/>
  <c r="AT37" i="1"/>
  <c r="AX37" i="1" s="1"/>
  <c r="BA37" i="1" s="1"/>
  <c r="AX38" i="1"/>
  <c r="BA38" i="1" s="1"/>
  <c r="AT39" i="1"/>
  <c r="AX39" i="1" s="1"/>
  <c r="BA39" i="1" s="1"/>
  <c r="AX40" i="1"/>
  <c r="BA40" i="1" s="1"/>
  <c r="AT41" i="1"/>
  <c r="AT42" i="1"/>
  <c r="AX42" i="1" s="1"/>
  <c r="AX43" i="1"/>
  <c r="BA43" i="1" s="1"/>
  <c r="AT44" i="1"/>
  <c r="AX44" i="1" s="1"/>
  <c r="BA44" i="1" s="1"/>
  <c r="AT45" i="1"/>
  <c r="AX45" i="1" s="1"/>
  <c r="AT46" i="1"/>
  <c r="AX46" i="1" s="1"/>
  <c r="BA46" i="1" s="1"/>
  <c r="AX47" i="1"/>
  <c r="BA47" i="1" s="1"/>
  <c r="AT48" i="1"/>
  <c r="AX48" i="1" s="1"/>
  <c r="BA48" i="1" s="1"/>
  <c r="AT50" i="1"/>
  <c r="AX50" i="1" s="1"/>
  <c r="BA50" i="1" s="1"/>
  <c r="AX51" i="1"/>
  <c r="AT52" i="1"/>
  <c r="AX52" i="1" s="1"/>
  <c r="BA52" i="1" s="1"/>
  <c r="AT53" i="1"/>
  <c r="AX53" i="1" s="1"/>
  <c r="BA53" i="1" s="1"/>
  <c r="AT54" i="1"/>
  <c r="AX54" i="1" s="1"/>
  <c r="BA54" i="1" s="1"/>
  <c r="AT55" i="1"/>
  <c r="AX55" i="1" s="1"/>
  <c r="BA55" i="1" s="1"/>
  <c r="AT56" i="1"/>
  <c r="AX56" i="1" s="1"/>
  <c r="BA56" i="1" s="1"/>
  <c r="AX57" i="1"/>
  <c r="BA57" i="1" s="1"/>
  <c r="AT58" i="1"/>
  <c r="AX58" i="1" s="1"/>
  <c r="BA58" i="1" s="1"/>
  <c r="AX59" i="1"/>
  <c r="BA59" i="1" s="1"/>
  <c r="AX61" i="1"/>
  <c r="AT62" i="1"/>
  <c r="AX62" i="1" s="1"/>
  <c r="BA62" i="1" s="1"/>
  <c r="AT63" i="1"/>
  <c r="AX63" i="1" s="1"/>
  <c r="BA63" i="1" s="1"/>
  <c r="AT64" i="1"/>
  <c r="AX64" i="1" s="1"/>
  <c r="BA64" i="1" s="1"/>
  <c r="AT65" i="1"/>
  <c r="AX65" i="1" s="1"/>
  <c r="BA65" i="1" s="1"/>
  <c r="AT66" i="1"/>
  <c r="AX66" i="1" s="1"/>
  <c r="BA66" i="1" s="1"/>
  <c r="AT67" i="1"/>
  <c r="AX67" i="1" s="1"/>
  <c r="BA67" i="1" s="1"/>
  <c r="AT68" i="1"/>
  <c r="AX68" i="1" s="1"/>
  <c r="BA68" i="1" s="1"/>
  <c r="AT69" i="1"/>
  <c r="AT9" i="1"/>
  <c r="AB9" i="1"/>
  <c r="R34" i="1"/>
  <c r="R35" i="1"/>
  <c r="R36" i="1"/>
  <c r="R37" i="1"/>
  <c r="R38" i="1"/>
  <c r="R39" i="1"/>
  <c r="R40" i="1"/>
  <c r="R41" i="1"/>
  <c r="R43" i="1"/>
  <c r="R44" i="1"/>
  <c r="R45" i="1"/>
  <c r="R46" i="1"/>
  <c r="R48" i="1"/>
  <c r="R49" i="1"/>
  <c r="R52" i="1"/>
  <c r="R53" i="1"/>
  <c r="R54" i="1"/>
  <c r="R56" i="1"/>
  <c r="R57" i="1"/>
  <c r="R58" i="1"/>
  <c r="R59" i="1"/>
  <c r="R61" i="1"/>
  <c r="R63" i="1"/>
  <c r="R64" i="1"/>
  <c r="R65" i="1"/>
  <c r="R66" i="1"/>
  <c r="R67" i="1"/>
  <c r="R68" i="1"/>
  <c r="R69" i="1"/>
  <c r="L37" i="1"/>
  <c r="L40" i="1"/>
  <c r="L44" i="1"/>
  <c r="L46" i="1"/>
  <c r="L52" i="1"/>
  <c r="L56" i="1"/>
  <c r="N61" i="1"/>
  <c r="L61" i="1" s="1"/>
  <c r="N63" i="1"/>
  <c r="N64" i="1"/>
  <c r="N65" i="1"/>
  <c r="N66" i="1"/>
  <c r="N67" i="1"/>
  <c r="N68" i="1"/>
  <c r="N69" i="1"/>
  <c r="AX9" i="1" l="1"/>
  <c r="BA9" i="1" s="1"/>
  <c r="AX34" i="1"/>
  <c r="BA34" i="1" s="1"/>
  <c r="BA42" i="1"/>
  <c r="BA61" i="1"/>
  <c r="AW61" i="1"/>
  <c r="AV61" i="1" s="1"/>
  <c r="AX41" i="1"/>
  <c r="BA41" i="1" s="1"/>
  <c r="DA29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50" i="1"/>
  <c r="DA51" i="1"/>
  <c r="DA52" i="1"/>
  <c r="DA53" i="1"/>
  <c r="DA54" i="1"/>
  <c r="DA55" i="1"/>
  <c r="DA56" i="1"/>
  <c r="DA57" i="1"/>
  <c r="DA58" i="1"/>
  <c r="DA59" i="1"/>
  <c r="DA62" i="1"/>
  <c r="DA63" i="1"/>
  <c r="DA64" i="1"/>
  <c r="DA65" i="1"/>
  <c r="DA66" i="1"/>
  <c r="DA68" i="1"/>
  <c r="DA69" i="1"/>
  <c r="DA9" i="1"/>
  <c r="DB29" i="1"/>
  <c r="DB34" i="1"/>
  <c r="DB35" i="1"/>
  <c r="DB36" i="1"/>
  <c r="DB37" i="1"/>
  <c r="DB38" i="1"/>
  <c r="DB39" i="1"/>
  <c r="DB40" i="1"/>
  <c r="DB41" i="1"/>
  <c r="DB42" i="1"/>
  <c r="DB43" i="1"/>
  <c r="DB44" i="1"/>
  <c r="DB45" i="1"/>
  <c r="DB46" i="1"/>
  <c r="DB47" i="1"/>
  <c r="DB48" i="1"/>
  <c r="DB49" i="1"/>
  <c r="DB50" i="1"/>
  <c r="DB51" i="1"/>
  <c r="DB52" i="1"/>
  <c r="DB53" i="1"/>
  <c r="DB54" i="1"/>
  <c r="DB55" i="1"/>
  <c r="DB56" i="1"/>
  <c r="DB57" i="1"/>
  <c r="DB58" i="1"/>
  <c r="DB59" i="1"/>
  <c r="DB61" i="1"/>
  <c r="DB62" i="1"/>
  <c r="DB63" i="1"/>
  <c r="DB64" i="1"/>
  <c r="DB65" i="1"/>
  <c r="DB66" i="1"/>
  <c r="DB67" i="1"/>
  <c r="DB68" i="1"/>
  <c r="DB69" i="1"/>
  <c r="DB9" i="1"/>
  <c r="AB29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6" i="1"/>
  <c r="AB57" i="1"/>
  <c r="AB58" i="1"/>
  <c r="AB59" i="1"/>
  <c r="AB61" i="1"/>
  <c r="AB62" i="1"/>
  <c r="AB63" i="1"/>
  <c r="AB64" i="1"/>
  <c r="AB65" i="1"/>
  <c r="AB66" i="1"/>
  <c r="AB67" i="1"/>
  <c r="DG70" i="1" l="1"/>
  <c r="DH70" i="1"/>
  <c r="DP51" i="1" l="1"/>
  <c r="DP41" i="1"/>
  <c r="I53" i="1" l="1"/>
  <c r="T29" i="1"/>
  <c r="T36" i="1"/>
  <c r="T38" i="1"/>
  <c r="T39" i="1"/>
  <c r="T40" i="1"/>
  <c r="T41" i="1"/>
  <c r="T45" i="1"/>
  <c r="T46" i="1"/>
  <c r="T49" i="1"/>
  <c r="T50" i="1"/>
  <c r="T53" i="1"/>
  <c r="T54" i="1"/>
  <c r="T55" i="1"/>
  <c r="T57" i="1"/>
  <c r="T58" i="1"/>
  <c r="T61" i="1"/>
  <c r="BW68" i="1"/>
  <c r="BW69" i="1"/>
  <c r="BQ29" i="1"/>
  <c r="BP29" i="1" s="1"/>
  <c r="BQ34" i="1"/>
  <c r="BP34" i="1" s="1"/>
  <c r="BQ35" i="1"/>
  <c r="BP35" i="1" s="1"/>
  <c r="BQ36" i="1"/>
  <c r="BP36" i="1" s="1"/>
  <c r="BQ37" i="1"/>
  <c r="BP37" i="1" s="1"/>
  <c r="BQ38" i="1"/>
  <c r="BP38" i="1" s="1"/>
  <c r="BQ39" i="1"/>
  <c r="BP39" i="1" s="1"/>
  <c r="BQ40" i="1"/>
  <c r="BP40" i="1" s="1"/>
  <c r="BQ41" i="1"/>
  <c r="BP41" i="1" s="1"/>
  <c r="BQ42" i="1"/>
  <c r="BP42" i="1" s="1"/>
  <c r="BQ43" i="1"/>
  <c r="BP43" i="1" s="1"/>
  <c r="BP44" i="1"/>
  <c r="BQ45" i="1"/>
  <c r="BP45" i="1" s="1"/>
  <c r="BQ46" i="1"/>
  <c r="BP46" i="1" s="1"/>
  <c r="BQ47" i="1"/>
  <c r="BP47" i="1" s="1"/>
  <c r="BQ48" i="1"/>
  <c r="BP48" i="1" s="1"/>
  <c r="BQ49" i="1"/>
  <c r="BP49" i="1" s="1"/>
  <c r="BQ50" i="1"/>
  <c r="BP50" i="1" s="1"/>
  <c r="BQ51" i="1"/>
  <c r="BP51" i="1" s="1"/>
  <c r="BQ52" i="1"/>
  <c r="BP52" i="1" s="1"/>
  <c r="BQ53" i="1"/>
  <c r="BP53" i="1" s="1"/>
  <c r="BQ54" i="1"/>
  <c r="BP54" i="1" s="1"/>
  <c r="BQ55" i="1"/>
  <c r="BP55" i="1" s="1"/>
  <c r="BQ56" i="1"/>
  <c r="BP56" i="1" s="1"/>
  <c r="BQ57" i="1"/>
  <c r="BP57" i="1" s="1"/>
  <c r="BQ58" i="1"/>
  <c r="BP58" i="1" s="1"/>
  <c r="BQ59" i="1"/>
  <c r="BP59" i="1" s="1"/>
  <c r="BQ61" i="1"/>
  <c r="BP61" i="1" s="1"/>
  <c r="BQ62" i="1"/>
  <c r="BP62" i="1" s="1"/>
  <c r="BQ63" i="1"/>
  <c r="BP63" i="1" s="1"/>
  <c r="BQ64" i="1"/>
  <c r="BP64" i="1" s="1"/>
  <c r="BQ65" i="1"/>
  <c r="BP65" i="1" s="1"/>
  <c r="BQ66" i="1"/>
  <c r="BP66" i="1" s="1"/>
  <c r="BQ68" i="1"/>
  <c r="BP68" i="1" s="1"/>
  <c r="BQ69" i="1"/>
  <c r="BP69" i="1" s="1"/>
  <c r="BQ9" i="1"/>
  <c r="BP9" i="1" s="1"/>
  <c r="DM29" i="1" l="1"/>
  <c r="DL29" i="1" s="1"/>
  <c r="DM34" i="1"/>
  <c r="DL34" i="1" s="1"/>
  <c r="DM35" i="1"/>
  <c r="DL35" i="1" s="1"/>
  <c r="DM36" i="1"/>
  <c r="DL36" i="1" s="1"/>
  <c r="DM37" i="1"/>
  <c r="DL37" i="1" s="1"/>
  <c r="DM38" i="1"/>
  <c r="DL38" i="1" s="1"/>
  <c r="DM39" i="1"/>
  <c r="DL39" i="1" s="1"/>
  <c r="DM40" i="1"/>
  <c r="DL40" i="1" s="1"/>
  <c r="DM41" i="1"/>
  <c r="DL41" i="1" s="1"/>
  <c r="DM42" i="1"/>
  <c r="DL42" i="1" s="1"/>
  <c r="DM43" i="1"/>
  <c r="DL43" i="1" s="1"/>
  <c r="DM44" i="1"/>
  <c r="DL44" i="1" s="1"/>
  <c r="DM45" i="1"/>
  <c r="DL45" i="1" s="1"/>
  <c r="DM46" i="1"/>
  <c r="DL46" i="1" s="1"/>
  <c r="DM47" i="1"/>
  <c r="DL47" i="1" s="1"/>
  <c r="DM48" i="1"/>
  <c r="DL48" i="1" s="1"/>
  <c r="DM49" i="1"/>
  <c r="DL49" i="1" s="1"/>
  <c r="DM50" i="1"/>
  <c r="DL50" i="1" s="1"/>
  <c r="DM51" i="1"/>
  <c r="DL51" i="1" s="1"/>
  <c r="DM52" i="1"/>
  <c r="DL52" i="1" s="1"/>
  <c r="DM53" i="1"/>
  <c r="DL53" i="1" s="1"/>
  <c r="DM54" i="1"/>
  <c r="DL54" i="1" s="1"/>
  <c r="DM55" i="1"/>
  <c r="DL55" i="1" s="1"/>
  <c r="DM56" i="1"/>
  <c r="DL56" i="1" s="1"/>
  <c r="DM57" i="1"/>
  <c r="DL57" i="1" s="1"/>
  <c r="DM58" i="1"/>
  <c r="DL58" i="1" s="1"/>
  <c r="DM59" i="1"/>
  <c r="DL59" i="1" s="1"/>
  <c r="DM61" i="1"/>
  <c r="DL61" i="1" s="1"/>
  <c r="DM62" i="1"/>
  <c r="DL62" i="1" s="1"/>
  <c r="DM63" i="1"/>
  <c r="DL63" i="1" s="1"/>
  <c r="DM64" i="1"/>
  <c r="DL64" i="1" s="1"/>
  <c r="DM65" i="1"/>
  <c r="DL65" i="1" s="1"/>
  <c r="DM66" i="1"/>
  <c r="DL66" i="1" s="1"/>
  <c r="DM67" i="1"/>
  <c r="DL67" i="1" s="1"/>
  <c r="DM9" i="1"/>
  <c r="DL9" i="1" s="1"/>
  <c r="DF29" i="1"/>
  <c r="DE29" i="1" s="1"/>
  <c r="DF34" i="1"/>
  <c r="DE34" i="1" s="1"/>
  <c r="DF35" i="1"/>
  <c r="DE35" i="1" s="1"/>
  <c r="DF36" i="1"/>
  <c r="DE36" i="1" s="1"/>
  <c r="DF37" i="1"/>
  <c r="DE37" i="1" s="1"/>
  <c r="DF38" i="1"/>
  <c r="DE38" i="1" s="1"/>
  <c r="DF39" i="1"/>
  <c r="DE39" i="1" s="1"/>
  <c r="DF40" i="1"/>
  <c r="DE40" i="1" s="1"/>
  <c r="DF41" i="1"/>
  <c r="DE41" i="1" s="1"/>
  <c r="DF42" i="1"/>
  <c r="DE42" i="1" s="1"/>
  <c r="DF43" i="1"/>
  <c r="DE43" i="1" s="1"/>
  <c r="DF44" i="1"/>
  <c r="DE44" i="1" s="1"/>
  <c r="DF45" i="1"/>
  <c r="DE45" i="1" s="1"/>
  <c r="DF46" i="1"/>
  <c r="DE46" i="1" s="1"/>
  <c r="DF47" i="1"/>
  <c r="DE47" i="1" s="1"/>
  <c r="DF48" i="1"/>
  <c r="DE48" i="1" s="1"/>
  <c r="DF49" i="1"/>
  <c r="DE49" i="1" s="1"/>
  <c r="DF50" i="1"/>
  <c r="DE50" i="1" s="1"/>
  <c r="DF51" i="1"/>
  <c r="DE51" i="1" s="1"/>
  <c r="DF52" i="1"/>
  <c r="DE52" i="1" s="1"/>
  <c r="DF53" i="1"/>
  <c r="DE53" i="1" s="1"/>
  <c r="DF54" i="1"/>
  <c r="DE54" i="1" s="1"/>
  <c r="DF55" i="1"/>
  <c r="DE55" i="1" s="1"/>
  <c r="DF56" i="1"/>
  <c r="DE56" i="1" s="1"/>
  <c r="DF57" i="1"/>
  <c r="DE57" i="1" s="1"/>
  <c r="DF58" i="1"/>
  <c r="DE58" i="1" s="1"/>
  <c r="DF59" i="1"/>
  <c r="DE59" i="1" s="1"/>
  <c r="DF61" i="1"/>
  <c r="DE61" i="1" s="1"/>
  <c r="DF62" i="1"/>
  <c r="DE62" i="1" s="1"/>
  <c r="DF63" i="1"/>
  <c r="DE63" i="1" s="1"/>
  <c r="DF64" i="1"/>
  <c r="DE64" i="1" s="1"/>
  <c r="DF65" i="1"/>
  <c r="DE65" i="1" s="1"/>
  <c r="DF66" i="1"/>
  <c r="DE66" i="1" s="1"/>
  <c r="DF67" i="1"/>
  <c r="DE67" i="1" s="1"/>
  <c r="DF68" i="1"/>
  <c r="DE68" i="1" s="1"/>
  <c r="DF69" i="1"/>
  <c r="DE69" i="1" s="1"/>
  <c r="DF9" i="1"/>
  <c r="DE9" i="1" s="1"/>
  <c r="BG29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1" i="1"/>
  <c r="BG62" i="1"/>
  <c r="BG63" i="1"/>
  <c r="BG64" i="1"/>
  <c r="BG65" i="1"/>
  <c r="BG66" i="1"/>
  <c r="BG67" i="1"/>
  <c r="BG68" i="1"/>
  <c r="BG69" i="1"/>
  <c r="BG9" i="1"/>
  <c r="S34" i="1"/>
  <c r="S35" i="1"/>
  <c r="Q35" i="1" s="1"/>
  <c r="S36" i="1"/>
  <c r="Q36" i="1" s="1"/>
  <c r="S37" i="1"/>
  <c r="S38" i="1"/>
  <c r="S39" i="1"/>
  <c r="S40" i="1"/>
  <c r="S41" i="1"/>
  <c r="Q41" i="1" s="1"/>
  <c r="S42" i="1"/>
  <c r="S43" i="1"/>
  <c r="Q43" i="1" s="1"/>
  <c r="S44" i="1"/>
  <c r="S45" i="1"/>
  <c r="Q45" i="1" s="1"/>
  <c r="S46" i="1"/>
  <c r="S47" i="1"/>
  <c r="S48" i="1"/>
  <c r="Q48" i="1" s="1"/>
  <c r="S49" i="1"/>
  <c r="Q49" i="1" s="1"/>
  <c r="S50" i="1"/>
  <c r="Q50" i="1" s="1"/>
  <c r="S52" i="1"/>
  <c r="S53" i="1"/>
  <c r="P53" i="1" s="1"/>
  <c r="S54" i="1"/>
  <c r="Q55" i="1"/>
  <c r="S56" i="1"/>
  <c r="P56" i="1" s="1"/>
  <c r="S57" i="1"/>
  <c r="S58" i="1"/>
  <c r="S59" i="1"/>
  <c r="Q59" i="1" s="1"/>
  <c r="S61" i="1"/>
  <c r="S62" i="1"/>
  <c r="S63" i="1"/>
  <c r="S64" i="1"/>
  <c r="S65" i="1"/>
  <c r="S67" i="1"/>
  <c r="S68" i="1"/>
  <c r="Q68" i="1" s="1"/>
  <c r="S69" i="1"/>
  <c r="Q69" i="1" s="1"/>
  <c r="S9" i="1"/>
  <c r="AU44" i="1"/>
  <c r="AU41" i="1"/>
  <c r="AS41" i="1" s="1"/>
  <c r="AU37" i="1"/>
  <c r="AU67" i="1"/>
  <c r="AU66" i="1"/>
  <c r="AU65" i="1"/>
  <c r="AU63" i="1"/>
  <c r="AU62" i="1"/>
  <c r="AU61" i="1"/>
  <c r="AU56" i="1"/>
  <c r="AU54" i="1"/>
  <c r="AU53" i="1"/>
  <c r="AU52" i="1"/>
  <c r="AU51" i="1"/>
  <c r="AU50" i="1"/>
  <c r="AU48" i="1"/>
  <c r="AU46" i="1"/>
  <c r="AU45" i="1"/>
  <c r="AU42" i="1"/>
  <c r="AU39" i="1"/>
  <c r="AU38" i="1"/>
  <c r="AU36" i="1"/>
  <c r="AU35" i="1"/>
  <c r="AU34" i="1"/>
  <c r="AS34" i="1" s="1"/>
  <c r="AR34" i="1" s="1"/>
  <c r="AO69" i="1"/>
  <c r="AN69" i="1" s="1"/>
  <c r="AO68" i="1"/>
  <c r="AN68" i="1" s="1"/>
  <c r="AC29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1" i="1"/>
  <c r="AC62" i="1"/>
  <c r="AC63" i="1"/>
  <c r="AC64" i="1"/>
  <c r="AC65" i="1"/>
  <c r="AC66" i="1"/>
  <c r="AC68" i="1"/>
  <c r="AC67" i="1"/>
  <c r="AC69" i="1"/>
  <c r="AC9" i="1"/>
  <c r="U34" i="1"/>
  <c r="T34" i="1" s="1"/>
  <c r="U35" i="1"/>
  <c r="T35" i="1" s="1"/>
  <c r="U36" i="1"/>
  <c r="U37" i="1"/>
  <c r="T37" i="1" s="1"/>
  <c r="U38" i="1"/>
  <c r="U39" i="1"/>
  <c r="U40" i="1"/>
  <c r="U41" i="1"/>
  <c r="U42" i="1"/>
  <c r="T42" i="1" s="1"/>
  <c r="U43" i="1"/>
  <c r="T43" i="1" s="1"/>
  <c r="U44" i="1"/>
  <c r="T44" i="1" s="1"/>
  <c r="U45" i="1"/>
  <c r="U46" i="1"/>
  <c r="U47" i="1"/>
  <c r="T47" i="1" s="1"/>
  <c r="U48" i="1"/>
  <c r="T48" i="1" s="1"/>
  <c r="U49" i="1"/>
  <c r="U50" i="1"/>
  <c r="U51" i="1"/>
  <c r="T51" i="1" s="1"/>
  <c r="U52" i="1"/>
  <c r="T52" i="1" s="1"/>
  <c r="U53" i="1"/>
  <c r="U54" i="1"/>
  <c r="U55" i="1"/>
  <c r="U56" i="1"/>
  <c r="T56" i="1" s="1"/>
  <c r="U57" i="1"/>
  <c r="U58" i="1"/>
  <c r="U59" i="1"/>
  <c r="T59" i="1" s="1"/>
  <c r="U61" i="1"/>
  <c r="U62" i="1"/>
  <c r="T62" i="1" s="1"/>
  <c r="U63" i="1"/>
  <c r="T63" i="1" s="1"/>
  <c r="U64" i="1"/>
  <c r="T64" i="1" s="1"/>
  <c r="U65" i="1"/>
  <c r="T65" i="1" s="1"/>
  <c r="U66" i="1"/>
  <c r="T66" i="1" s="1"/>
  <c r="U68" i="1"/>
  <c r="U67" i="1"/>
  <c r="T67" i="1" s="1"/>
  <c r="U69" i="1"/>
  <c r="U9" i="1"/>
  <c r="T9" i="1" s="1"/>
  <c r="R9" i="1"/>
  <c r="G70" i="1"/>
  <c r="J70" i="1"/>
  <c r="K70" i="1"/>
  <c r="O70" i="1"/>
  <c r="V70" i="1"/>
  <c r="W70" i="1"/>
  <c r="X70" i="1"/>
  <c r="Y70" i="1"/>
  <c r="Z70" i="1"/>
  <c r="AA70" i="1"/>
  <c r="AD70" i="1"/>
  <c r="AE70" i="1"/>
  <c r="AH70" i="1"/>
  <c r="AI70" i="1"/>
  <c r="AL70" i="1"/>
  <c r="AQ70" i="1"/>
  <c r="AY70" i="1"/>
  <c r="BB70" i="1"/>
  <c r="BE70" i="1"/>
  <c r="BF70" i="1"/>
  <c r="BH70" i="1"/>
  <c r="BI70" i="1"/>
  <c r="BL70" i="1"/>
  <c r="BM70" i="1"/>
  <c r="BN70" i="1"/>
  <c r="BO70" i="1"/>
  <c r="BR70" i="1"/>
  <c r="BS70" i="1"/>
  <c r="BT70" i="1"/>
  <c r="BU70" i="1"/>
  <c r="BX70" i="1"/>
  <c r="CB70" i="1"/>
  <c r="CC70" i="1"/>
  <c r="CD70" i="1"/>
  <c r="CG70" i="1"/>
  <c r="CH70" i="1"/>
  <c r="CJ70" i="1"/>
  <c r="CL70" i="1"/>
  <c r="CM70" i="1"/>
  <c r="CO70" i="1"/>
  <c r="CQ70" i="1"/>
  <c r="CS70" i="1"/>
  <c r="CT70" i="1"/>
  <c r="CV70" i="1"/>
  <c r="CW70" i="1"/>
  <c r="DC70" i="1"/>
  <c r="DD70" i="1"/>
  <c r="DJ70" i="1"/>
  <c r="DK70" i="1"/>
  <c r="DN70" i="1"/>
  <c r="DO70" i="1"/>
  <c r="DR70" i="1"/>
  <c r="DS70" i="1"/>
  <c r="F70" i="1"/>
  <c r="F72" i="1" s="1"/>
  <c r="N70" i="1"/>
  <c r="DQ29" i="1"/>
  <c r="DQ34" i="1"/>
  <c r="DQ35" i="1"/>
  <c r="DQ36" i="1"/>
  <c r="DQ37" i="1"/>
  <c r="DQ38" i="1"/>
  <c r="DQ39" i="1"/>
  <c r="DQ40" i="1"/>
  <c r="DQ41" i="1"/>
  <c r="DQ42" i="1"/>
  <c r="DQ43" i="1"/>
  <c r="DQ44" i="1"/>
  <c r="DQ45" i="1"/>
  <c r="DQ46" i="1"/>
  <c r="DQ47" i="1"/>
  <c r="DQ48" i="1"/>
  <c r="DQ49" i="1"/>
  <c r="DQ50" i="1"/>
  <c r="DQ51" i="1"/>
  <c r="DQ52" i="1"/>
  <c r="DQ53" i="1"/>
  <c r="DQ54" i="1"/>
  <c r="DQ55" i="1"/>
  <c r="DQ56" i="1"/>
  <c r="DQ57" i="1"/>
  <c r="DQ58" i="1"/>
  <c r="DQ59" i="1"/>
  <c r="DQ61" i="1"/>
  <c r="DQ62" i="1"/>
  <c r="DQ63" i="1"/>
  <c r="DQ64" i="1"/>
  <c r="DQ65" i="1"/>
  <c r="DQ66" i="1"/>
  <c r="DQ68" i="1"/>
  <c r="DQ67" i="1"/>
  <c r="DQ69" i="1"/>
  <c r="DQ9" i="1"/>
  <c r="DP29" i="1"/>
  <c r="DP34" i="1"/>
  <c r="DP35" i="1"/>
  <c r="DP36" i="1"/>
  <c r="DP37" i="1"/>
  <c r="DP38" i="1"/>
  <c r="DP39" i="1"/>
  <c r="DP40" i="1"/>
  <c r="DP42" i="1"/>
  <c r="DP43" i="1"/>
  <c r="DP44" i="1"/>
  <c r="DP45" i="1"/>
  <c r="DP46" i="1"/>
  <c r="DP47" i="1"/>
  <c r="DP48" i="1"/>
  <c r="DP49" i="1"/>
  <c r="DP50" i="1"/>
  <c r="DP52" i="1"/>
  <c r="DP53" i="1"/>
  <c r="DP54" i="1"/>
  <c r="DP55" i="1"/>
  <c r="DP56" i="1"/>
  <c r="DP57" i="1"/>
  <c r="DP58" i="1"/>
  <c r="DP59" i="1"/>
  <c r="DP61" i="1"/>
  <c r="DP63" i="1"/>
  <c r="DP64" i="1"/>
  <c r="DP65" i="1"/>
  <c r="DP66" i="1"/>
  <c r="DP68" i="1"/>
  <c r="DP67" i="1"/>
  <c r="DP69" i="1"/>
  <c r="DP9" i="1"/>
  <c r="DI68" i="1"/>
  <c r="DI69" i="1"/>
  <c r="CX29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51" i="1"/>
  <c r="CX52" i="1"/>
  <c r="CX53" i="1"/>
  <c r="CX54" i="1"/>
  <c r="CX55" i="1"/>
  <c r="CX56" i="1"/>
  <c r="CX57" i="1"/>
  <c r="CX58" i="1"/>
  <c r="CX59" i="1"/>
  <c r="CX61" i="1"/>
  <c r="CX62" i="1"/>
  <c r="CX63" i="1"/>
  <c r="CX64" i="1"/>
  <c r="CX65" i="1"/>
  <c r="CX66" i="1"/>
  <c r="CX68" i="1"/>
  <c r="CX67" i="1"/>
  <c r="CX69" i="1"/>
  <c r="CX9" i="1"/>
  <c r="CU29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U51" i="1"/>
  <c r="CU52" i="1"/>
  <c r="CU53" i="1"/>
  <c r="CU54" i="1"/>
  <c r="CU55" i="1"/>
  <c r="CU56" i="1"/>
  <c r="CU57" i="1"/>
  <c r="CU58" i="1"/>
  <c r="CU59" i="1"/>
  <c r="CU61" i="1"/>
  <c r="CU62" i="1"/>
  <c r="CU63" i="1"/>
  <c r="CU64" i="1"/>
  <c r="CU65" i="1"/>
  <c r="CU66" i="1"/>
  <c r="CU67" i="1"/>
  <c r="CU9" i="1"/>
  <c r="CR68" i="1"/>
  <c r="CR69" i="1"/>
  <c r="CP29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50" i="1"/>
  <c r="CP51" i="1"/>
  <c r="CP52" i="1"/>
  <c r="CP53" i="1"/>
  <c r="CP54" i="1"/>
  <c r="CP55" i="1"/>
  <c r="CP56" i="1"/>
  <c r="CP57" i="1"/>
  <c r="CP58" i="1"/>
  <c r="CP59" i="1"/>
  <c r="CP61" i="1"/>
  <c r="CP62" i="1"/>
  <c r="CP63" i="1"/>
  <c r="CP64" i="1"/>
  <c r="CP65" i="1"/>
  <c r="CP66" i="1"/>
  <c r="CP68" i="1"/>
  <c r="CP67" i="1"/>
  <c r="CP69" i="1"/>
  <c r="CP9" i="1"/>
  <c r="CN29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50" i="1"/>
  <c r="CN51" i="1"/>
  <c r="CN52" i="1"/>
  <c r="CN53" i="1"/>
  <c r="CN54" i="1"/>
  <c r="CN55" i="1"/>
  <c r="CN56" i="1"/>
  <c r="CN57" i="1"/>
  <c r="CN58" i="1"/>
  <c r="CN59" i="1"/>
  <c r="CN61" i="1"/>
  <c r="CN62" i="1"/>
  <c r="CN63" i="1"/>
  <c r="CN64" i="1"/>
  <c r="CN65" i="1"/>
  <c r="CN66" i="1"/>
  <c r="CN68" i="1"/>
  <c r="CN67" i="1"/>
  <c r="CN69" i="1"/>
  <c r="CN9" i="1"/>
  <c r="CK29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K50" i="1"/>
  <c r="CK51" i="1"/>
  <c r="CK52" i="1"/>
  <c r="CK53" i="1"/>
  <c r="CK54" i="1"/>
  <c r="CK55" i="1"/>
  <c r="CK56" i="1"/>
  <c r="CK57" i="1"/>
  <c r="CK58" i="1"/>
  <c r="CK59" i="1"/>
  <c r="CK61" i="1"/>
  <c r="CK62" i="1"/>
  <c r="CK63" i="1"/>
  <c r="CK64" i="1"/>
  <c r="CK65" i="1"/>
  <c r="CK66" i="1"/>
  <c r="CK68" i="1"/>
  <c r="CK67" i="1"/>
  <c r="CK69" i="1"/>
  <c r="CK9" i="1"/>
  <c r="CE9" i="1"/>
  <c r="CE29" i="1"/>
  <c r="CE34" i="1"/>
  <c r="CE35" i="1"/>
  <c r="CE36" i="1"/>
  <c r="CE37" i="1"/>
  <c r="CE38" i="1"/>
  <c r="CE39" i="1"/>
  <c r="CE40" i="1"/>
  <c r="CE41" i="1"/>
  <c r="CE42" i="1"/>
  <c r="CE43" i="1"/>
  <c r="CE44" i="1"/>
  <c r="CE45" i="1"/>
  <c r="CE46" i="1"/>
  <c r="CE47" i="1"/>
  <c r="CE48" i="1"/>
  <c r="CE49" i="1"/>
  <c r="CE50" i="1"/>
  <c r="CE51" i="1"/>
  <c r="CE52" i="1"/>
  <c r="CE53" i="1"/>
  <c r="CE54" i="1"/>
  <c r="CE55" i="1"/>
  <c r="CE56" i="1"/>
  <c r="CE57" i="1"/>
  <c r="CE58" i="1"/>
  <c r="CE59" i="1"/>
  <c r="CE61" i="1"/>
  <c r="CE62" i="1"/>
  <c r="CE63" i="1"/>
  <c r="CE64" i="1"/>
  <c r="CE65" i="1"/>
  <c r="CE66" i="1"/>
  <c r="CE68" i="1"/>
  <c r="CE67" i="1"/>
  <c r="CE69" i="1"/>
  <c r="CI29" i="1"/>
  <c r="CI34" i="1"/>
  <c r="CI35" i="1"/>
  <c r="CI36" i="1"/>
  <c r="CI37" i="1"/>
  <c r="CI38" i="1"/>
  <c r="CI39" i="1"/>
  <c r="CI40" i="1"/>
  <c r="CI41" i="1"/>
  <c r="CI42" i="1"/>
  <c r="CI43" i="1"/>
  <c r="CI44" i="1"/>
  <c r="CI45" i="1"/>
  <c r="CI46" i="1"/>
  <c r="CI47" i="1"/>
  <c r="CI48" i="1"/>
  <c r="CI49" i="1"/>
  <c r="CI50" i="1"/>
  <c r="CI51" i="1"/>
  <c r="CI52" i="1"/>
  <c r="CI53" i="1"/>
  <c r="CI54" i="1"/>
  <c r="CI55" i="1"/>
  <c r="CI56" i="1"/>
  <c r="CI57" i="1"/>
  <c r="CI58" i="1"/>
  <c r="CI59" i="1"/>
  <c r="CI61" i="1"/>
  <c r="CI62" i="1"/>
  <c r="CI63" i="1"/>
  <c r="CI64" i="1"/>
  <c r="CI65" i="1"/>
  <c r="CI66" i="1"/>
  <c r="CI68" i="1"/>
  <c r="CI67" i="1"/>
  <c r="CI69" i="1"/>
  <c r="CI9" i="1"/>
  <c r="CF29" i="1"/>
  <c r="CF34" i="1"/>
  <c r="CF35" i="1"/>
  <c r="CF36" i="1"/>
  <c r="CF37" i="1"/>
  <c r="CF38" i="1"/>
  <c r="CF39" i="1"/>
  <c r="CF40" i="1"/>
  <c r="CF41" i="1"/>
  <c r="CF42" i="1"/>
  <c r="CF43" i="1"/>
  <c r="CF44" i="1"/>
  <c r="CF45" i="1"/>
  <c r="CF46" i="1"/>
  <c r="CF47" i="1"/>
  <c r="CF48" i="1"/>
  <c r="CF49" i="1"/>
  <c r="CF50" i="1"/>
  <c r="CF51" i="1"/>
  <c r="CF52" i="1"/>
  <c r="CF53" i="1"/>
  <c r="CF54" i="1"/>
  <c r="CF55" i="1"/>
  <c r="CF56" i="1"/>
  <c r="CF57" i="1"/>
  <c r="CF58" i="1"/>
  <c r="CF59" i="1"/>
  <c r="CF61" i="1"/>
  <c r="CF62" i="1"/>
  <c r="CF63" i="1"/>
  <c r="CF64" i="1"/>
  <c r="CF65" i="1"/>
  <c r="CF66" i="1"/>
  <c r="CF68" i="1"/>
  <c r="CF67" i="1"/>
  <c r="CF69" i="1"/>
  <c r="CF9" i="1"/>
  <c r="BZ29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Z57" i="1"/>
  <c r="BZ58" i="1"/>
  <c r="BZ59" i="1"/>
  <c r="BZ61" i="1"/>
  <c r="BZ62" i="1"/>
  <c r="BZ63" i="1"/>
  <c r="BZ64" i="1"/>
  <c r="BZ65" i="1"/>
  <c r="BZ66" i="1"/>
  <c r="BZ68" i="1"/>
  <c r="BZ67" i="1"/>
  <c r="BZ69" i="1"/>
  <c r="BZ9" i="1"/>
  <c r="CA9" i="1"/>
  <c r="CA29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46" i="1"/>
  <c r="CA47" i="1"/>
  <c r="CA48" i="1"/>
  <c r="CA49" i="1"/>
  <c r="CA50" i="1"/>
  <c r="CA51" i="1"/>
  <c r="CA52" i="1"/>
  <c r="CA53" i="1"/>
  <c r="CA54" i="1"/>
  <c r="CA55" i="1"/>
  <c r="CA56" i="1"/>
  <c r="CA57" i="1"/>
  <c r="CA58" i="1"/>
  <c r="CA59" i="1"/>
  <c r="CA61" i="1"/>
  <c r="CA62" i="1"/>
  <c r="CA63" i="1"/>
  <c r="CA64" i="1"/>
  <c r="CA65" i="1"/>
  <c r="CA66" i="1"/>
  <c r="CA68" i="1"/>
  <c r="CA67" i="1"/>
  <c r="CA69" i="1"/>
  <c r="BK29" i="1"/>
  <c r="BJ29" i="1" s="1"/>
  <c r="BK34" i="1"/>
  <c r="BJ34" i="1" s="1"/>
  <c r="BK35" i="1"/>
  <c r="BJ35" i="1" s="1"/>
  <c r="BK36" i="1"/>
  <c r="BJ36" i="1" s="1"/>
  <c r="BK37" i="1"/>
  <c r="BJ37" i="1" s="1"/>
  <c r="BK38" i="1"/>
  <c r="BJ38" i="1" s="1"/>
  <c r="BK39" i="1"/>
  <c r="BJ39" i="1" s="1"/>
  <c r="BK40" i="1"/>
  <c r="BJ40" i="1" s="1"/>
  <c r="BK41" i="1"/>
  <c r="BJ41" i="1" s="1"/>
  <c r="BK42" i="1"/>
  <c r="BJ42" i="1" s="1"/>
  <c r="BK43" i="1"/>
  <c r="BJ43" i="1" s="1"/>
  <c r="BJ44" i="1"/>
  <c r="BK45" i="1"/>
  <c r="BJ45" i="1" s="1"/>
  <c r="BK46" i="1"/>
  <c r="BJ46" i="1" s="1"/>
  <c r="BK47" i="1"/>
  <c r="BJ47" i="1" s="1"/>
  <c r="BK48" i="1"/>
  <c r="BJ48" i="1" s="1"/>
  <c r="BK49" i="1"/>
  <c r="BJ49" i="1" s="1"/>
  <c r="BK50" i="1"/>
  <c r="BJ50" i="1" s="1"/>
  <c r="BK51" i="1"/>
  <c r="BJ51" i="1" s="1"/>
  <c r="BK52" i="1"/>
  <c r="BJ52" i="1" s="1"/>
  <c r="BK53" i="1"/>
  <c r="BJ53" i="1" s="1"/>
  <c r="BK54" i="1"/>
  <c r="BJ54" i="1" s="1"/>
  <c r="BK55" i="1"/>
  <c r="BJ55" i="1" s="1"/>
  <c r="BK56" i="1"/>
  <c r="BJ56" i="1" s="1"/>
  <c r="BK57" i="1"/>
  <c r="BJ57" i="1" s="1"/>
  <c r="BK58" i="1"/>
  <c r="BJ58" i="1" s="1"/>
  <c r="BK59" i="1"/>
  <c r="BJ59" i="1" s="1"/>
  <c r="BK61" i="1"/>
  <c r="BJ61" i="1" s="1"/>
  <c r="BK62" i="1"/>
  <c r="BJ62" i="1" s="1"/>
  <c r="BK63" i="1"/>
  <c r="BJ63" i="1" s="1"/>
  <c r="BK64" i="1"/>
  <c r="BJ64" i="1" s="1"/>
  <c r="BK65" i="1"/>
  <c r="BJ65" i="1" s="1"/>
  <c r="BK66" i="1"/>
  <c r="BJ66" i="1" s="1"/>
  <c r="BK68" i="1"/>
  <c r="BJ68" i="1" s="1"/>
  <c r="BK67" i="1"/>
  <c r="BJ67" i="1" s="1"/>
  <c r="BK69" i="1"/>
  <c r="BK9" i="1"/>
  <c r="BJ9" i="1" s="1"/>
  <c r="BD29" i="1"/>
  <c r="BC29" i="1" s="1"/>
  <c r="BD34" i="1"/>
  <c r="BC34" i="1" s="1"/>
  <c r="BD35" i="1"/>
  <c r="BC35" i="1" s="1"/>
  <c r="BD36" i="1"/>
  <c r="BC36" i="1" s="1"/>
  <c r="BD37" i="1"/>
  <c r="BC37" i="1" s="1"/>
  <c r="BD38" i="1"/>
  <c r="BC38" i="1" s="1"/>
  <c r="BD39" i="1"/>
  <c r="BC39" i="1" s="1"/>
  <c r="BD40" i="1"/>
  <c r="BC40" i="1" s="1"/>
  <c r="BD42" i="1"/>
  <c r="BC42" i="1" s="1"/>
  <c r="BD43" i="1"/>
  <c r="BC43" i="1" s="1"/>
  <c r="BD44" i="1"/>
  <c r="BC44" i="1" s="1"/>
  <c r="BD45" i="1"/>
  <c r="BC45" i="1" s="1"/>
  <c r="BD46" i="1"/>
  <c r="BC46" i="1" s="1"/>
  <c r="BD47" i="1"/>
  <c r="BC47" i="1" s="1"/>
  <c r="BD48" i="1"/>
  <c r="BC48" i="1" s="1"/>
  <c r="BD49" i="1"/>
  <c r="BC49" i="1" s="1"/>
  <c r="BD50" i="1"/>
  <c r="BC50" i="1" s="1"/>
  <c r="BD51" i="1"/>
  <c r="BC51" i="1" s="1"/>
  <c r="BD52" i="1"/>
  <c r="BC52" i="1" s="1"/>
  <c r="BD53" i="1"/>
  <c r="BC53" i="1" s="1"/>
  <c r="BD54" i="1"/>
  <c r="BC54" i="1" s="1"/>
  <c r="BD55" i="1"/>
  <c r="BC55" i="1" s="1"/>
  <c r="BD56" i="1"/>
  <c r="BC56" i="1" s="1"/>
  <c r="BD57" i="1"/>
  <c r="BC57" i="1" s="1"/>
  <c r="BD58" i="1"/>
  <c r="BC58" i="1" s="1"/>
  <c r="BD59" i="1"/>
  <c r="BC59" i="1" s="1"/>
  <c r="BD61" i="1"/>
  <c r="BC61" i="1" s="1"/>
  <c r="BD62" i="1"/>
  <c r="BC62" i="1" s="1"/>
  <c r="BD63" i="1"/>
  <c r="BC63" i="1" s="1"/>
  <c r="BD64" i="1"/>
  <c r="BC64" i="1" s="1"/>
  <c r="BD65" i="1"/>
  <c r="BC65" i="1" s="1"/>
  <c r="BD66" i="1"/>
  <c r="BC66" i="1" s="1"/>
  <c r="BD68" i="1"/>
  <c r="BC68" i="1" s="1"/>
  <c r="BD67" i="1"/>
  <c r="BC67" i="1" s="1"/>
  <c r="BD69" i="1"/>
  <c r="BC69" i="1" s="1"/>
  <c r="BD9" i="1"/>
  <c r="BC9" i="1" s="1"/>
  <c r="AX69" i="1"/>
  <c r="BA69" i="1" s="1"/>
  <c r="AG29" i="1"/>
  <c r="AF29" i="1" s="1"/>
  <c r="AG34" i="1"/>
  <c r="AF34" i="1" s="1"/>
  <c r="AG35" i="1"/>
  <c r="AF35" i="1" s="1"/>
  <c r="AG36" i="1"/>
  <c r="AF36" i="1" s="1"/>
  <c r="AG37" i="1"/>
  <c r="AF37" i="1" s="1"/>
  <c r="AG38" i="1"/>
  <c r="AF38" i="1" s="1"/>
  <c r="AG39" i="1"/>
  <c r="AF39" i="1" s="1"/>
  <c r="AG40" i="1"/>
  <c r="AF40" i="1" s="1"/>
  <c r="AG41" i="1"/>
  <c r="AF41" i="1" s="1"/>
  <c r="AG42" i="1"/>
  <c r="AF42" i="1" s="1"/>
  <c r="AG43" i="1"/>
  <c r="AF43" i="1" s="1"/>
  <c r="AG44" i="1"/>
  <c r="AF44" i="1" s="1"/>
  <c r="AG45" i="1"/>
  <c r="AF45" i="1" s="1"/>
  <c r="AG46" i="1"/>
  <c r="AF46" i="1" s="1"/>
  <c r="AG48" i="1"/>
  <c r="AF48" i="1" s="1"/>
  <c r="AG49" i="1"/>
  <c r="AF49" i="1" s="1"/>
  <c r="AG50" i="1"/>
  <c r="AF50" i="1" s="1"/>
  <c r="AG51" i="1"/>
  <c r="AF51" i="1" s="1"/>
  <c r="AG52" i="1"/>
  <c r="AF52" i="1" s="1"/>
  <c r="AG53" i="1"/>
  <c r="AF53" i="1" s="1"/>
  <c r="AG54" i="1"/>
  <c r="AF54" i="1" s="1"/>
  <c r="AG55" i="1"/>
  <c r="AF55" i="1" s="1"/>
  <c r="AF57" i="1"/>
  <c r="AG58" i="1"/>
  <c r="AF58" i="1" s="1"/>
  <c r="AG59" i="1"/>
  <c r="AF59" i="1" s="1"/>
  <c r="AG61" i="1"/>
  <c r="AF61" i="1" s="1"/>
  <c r="AG62" i="1"/>
  <c r="AF62" i="1" s="1"/>
  <c r="AG63" i="1"/>
  <c r="AF63" i="1" s="1"/>
  <c r="AG64" i="1"/>
  <c r="AF64" i="1" s="1"/>
  <c r="AG65" i="1"/>
  <c r="AF65" i="1" s="1"/>
  <c r="AG66" i="1"/>
  <c r="AF66" i="1" s="1"/>
  <c r="AG68" i="1"/>
  <c r="AG67" i="1"/>
  <c r="AF67" i="1" s="1"/>
  <c r="AG69" i="1"/>
  <c r="AG9" i="1"/>
  <c r="AF9" i="1" s="1"/>
  <c r="M29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1" i="1"/>
  <c r="M62" i="1"/>
  <c r="M63" i="1"/>
  <c r="M64" i="1"/>
  <c r="M65" i="1"/>
  <c r="M66" i="1"/>
  <c r="M68" i="1"/>
  <c r="M67" i="1"/>
  <c r="M69" i="1"/>
  <c r="I29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4" i="1"/>
  <c r="I55" i="1"/>
  <c r="I56" i="1"/>
  <c r="I58" i="1"/>
  <c r="I59" i="1"/>
  <c r="I61" i="1"/>
  <c r="I62" i="1"/>
  <c r="I63" i="1"/>
  <c r="I64" i="1"/>
  <c r="I65" i="1"/>
  <c r="I66" i="1"/>
  <c r="I68" i="1"/>
  <c r="I67" i="1"/>
  <c r="I69" i="1"/>
  <c r="I9" i="1"/>
  <c r="E29" i="1"/>
  <c r="D29" i="1" s="1"/>
  <c r="E34" i="1"/>
  <c r="D34" i="1" s="1"/>
  <c r="E35" i="1"/>
  <c r="E36" i="1"/>
  <c r="E37" i="1"/>
  <c r="D37" i="1" s="1"/>
  <c r="E38" i="1"/>
  <c r="D38" i="1" s="1"/>
  <c r="E39" i="1"/>
  <c r="E40" i="1"/>
  <c r="D40" i="1" s="1"/>
  <c r="E41" i="1"/>
  <c r="E42" i="1"/>
  <c r="D42" i="1" s="1"/>
  <c r="E43" i="1"/>
  <c r="E44" i="1"/>
  <c r="D44" i="1" s="1"/>
  <c r="E45" i="1"/>
  <c r="E46" i="1"/>
  <c r="D46" i="1" s="1"/>
  <c r="E47" i="1"/>
  <c r="D47" i="1" s="1"/>
  <c r="E48" i="1"/>
  <c r="E49" i="1"/>
  <c r="E50" i="1"/>
  <c r="E51" i="1"/>
  <c r="D51" i="1" s="1"/>
  <c r="E52" i="1"/>
  <c r="D52" i="1" s="1"/>
  <c r="E53" i="1"/>
  <c r="D53" i="1" s="1"/>
  <c r="E54" i="1"/>
  <c r="D54" i="1" s="1"/>
  <c r="E55" i="1"/>
  <c r="E56" i="1"/>
  <c r="D56" i="1" s="1"/>
  <c r="E57" i="1"/>
  <c r="D57" i="1" s="1"/>
  <c r="E58" i="1"/>
  <c r="E59" i="1"/>
  <c r="E61" i="1"/>
  <c r="D61" i="1" s="1"/>
  <c r="E62" i="1"/>
  <c r="D62" i="1" s="1"/>
  <c r="E63" i="1"/>
  <c r="D63" i="1" s="1"/>
  <c r="E64" i="1"/>
  <c r="D64" i="1" s="1"/>
  <c r="E65" i="1"/>
  <c r="D65" i="1" s="1"/>
  <c r="E66" i="1"/>
  <c r="D66" i="1" s="1"/>
  <c r="E68" i="1"/>
  <c r="E67" i="1"/>
  <c r="D67" i="1" s="1"/>
  <c r="E69" i="1"/>
  <c r="E9" i="1"/>
  <c r="D9" i="1" s="1"/>
  <c r="Q42" i="1" l="1"/>
  <c r="P42" i="1"/>
  <c r="Q54" i="1"/>
  <c r="P54" i="1"/>
  <c r="Q57" i="1"/>
  <c r="P57" i="1"/>
  <c r="Q44" i="1"/>
  <c r="P44" i="1"/>
  <c r="DT68" i="1"/>
  <c r="DT69" i="1"/>
  <c r="DB70" i="1"/>
  <c r="BY41" i="1"/>
  <c r="BW41" i="1" s="1"/>
  <c r="BV41" i="1" s="1"/>
  <c r="BW49" i="1"/>
  <c r="BV49" i="1" s="1"/>
  <c r="BY57" i="1"/>
  <c r="BW57" i="1" s="1"/>
  <c r="BV57" i="1" s="1"/>
  <c r="BY65" i="1"/>
  <c r="BW65" i="1" s="1"/>
  <c r="BV65" i="1" s="1"/>
  <c r="BY39" i="1"/>
  <c r="BW39" i="1" s="1"/>
  <c r="BV39" i="1" s="1"/>
  <c r="BY35" i="1"/>
  <c r="BW35" i="1" s="1"/>
  <c r="BV35" i="1" s="1"/>
  <c r="BY43" i="1"/>
  <c r="BW43" i="1" s="1"/>
  <c r="BV43" i="1" s="1"/>
  <c r="BY67" i="1"/>
  <c r="BW67" i="1" s="1"/>
  <c r="BV67" i="1" s="1"/>
  <c r="BW55" i="1"/>
  <c r="BV55" i="1" s="1"/>
  <c r="BY40" i="1"/>
  <c r="BW40" i="1" s="1"/>
  <c r="BV40" i="1" s="1"/>
  <c r="BY48" i="1"/>
  <c r="BW48" i="1" s="1"/>
  <c r="BV48" i="1" s="1"/>
  <c r="BY64" i="1"/>
  <c r="BW64" i="1" s="1"/>
  <c r="BV64" i="1" s="1"/>
  <c r="BY42" i="1"/>
  <c r="BW42" i="1" s="1"/>
  <c r="BV42" i="1" s="1"/>
  <c r="BY50" i="1"/>
  <c r="BW50" i="1" s="1"/>
  <c r="BV50" i="1" s="1"/>
  <c r="BY58" i="1"/>
  <c r="BW58" i="1" s="1"/>
  <c r="BV58" i="1" s="1"/>
  <c r="BW66" i="1"/>
  <c r="BV66" i="1" s="1"/>
  <c r="BW51" i="1"/>
  <c r="BV51" i="1" s="1"/>
  <c r="BY59" i="1"/>
  <c r="BW59" i="1" s="1"/>
  <c r="BV59" i="1" s="1"/>
  <c r="BW29" i="1"/>
  <c r="BV29" i="1" s="1"/>
  <c r="BW36" i="1"/>
  <c r="BV36" i="1" s="1"/>
  <c r="BW44" i="1"/>
  <c r="BV44" i="1" s="1"/>
  <c r="BW52" i="1"/>
  <c r="BV52" i="1" s="1"/>
  <c r="BY37" i="1"/>
  <c r="BW37" i="1" s="1"/>
  <c r="BV37" i="1" s="1"/>
  <c r="BW45" i="1"/>
  <c r="BV45" i="1" s="1"/>
  <c r="BY53" i="1"/>
  <c r="BW53" i="1" s="1"/>
  <c r="BV53" i="1" s="1"/>
  <c r="BW61" i="1"/>
  <c r="BV61" i="1" s="1"/>
  <c r="BW38" i="1"/>
  <c r="BV38" i="1" s="1"/>
  <c r="BY46" i="1"/>
  <c r="BW46" i="1" s="1"/>
  <c r="BV46" i="1" s="1"/>
  <c r="BY54" i="1"/>
  <c r="BW54" i="1" s="1"/>
  <c r="BV54" i="1" s="1"/>
  <c r="BY62" i="1"/>
  <c r="BW62" i="1" s="1"/>
  <c r="BV62" i="1" s="1"/>
  <c r="BY34" i="1"/>
  <c r="BW34" i="1" s="1"/>
  <c r="BV34" i="1" s="1"/>
  <c r="BY47" i="1"/>
  <c r="BW47" i="1" s="1"/>
  <c r="BV47" i="1" s="1"/>
  <c r="BY63" i="1"/>
  <c r="BW63" i="1" s="1"/>
  <c r="BV63" i="1" s="1"/>
  <c r="BY56" i="1"/>
  <c r="BW56" i="1" s="1"/>
  <c r="BV56" i="1" s="1"/>
  <c r="Q46" i="1"/>
  <c r="P38" i="1"/>
  <c r="AS62" i="1"/>
  <c r="AR62" i="1" s="1"/>
  <c r="Q62" i="1"/>
  <c r="Q52" i="1"/>
  <c r="AS46" i="1"/>
  <c r="AR46" i="1" s="1"/>
  <c r="AS54" i="1"/>
  <c r="AR54" i="1" s="1"/>
  <c r="AS38" i="1"/>
  <c r="AR38" i="1" s="1"/>
  <c r="AS48" i="1"/>
  <c r="AR48" i="1" s="1"/>
  <c r="Q64" i="1"/>
  <c r="P40" i="1"/>
  <c r="AS52" i="1"/>
  <c r="AR52" i="1" s="1"/>
  <c r="AS55" i="1"/>
  <c r="AR55" i="1" s="1"/>
  <c r="AS63" i="1"/>
  <c r="AR63" i="1" s="1"/>
  <c r="AS9" i="1"/>
  <c r="AR9" i="1" s="1"/>
  <c r="AP70" i="1" s="1"/>
  <c r="AS64" i="1"/>
  <c r="AR64" i="1" s="1"/>
  <c r="AS36" i="1"/>
  <c r="AR36" i="1" s="1"/>
  <c r="AS56" i="1"/>
  <c r="AR56" i="1" s="1"/>
  <c r="AS29" i="1"/>
  <c r="AR29" i="1" s="1"/>
  <c r="AS40" i="1"/>
  <c r="AR40" i="1" s="1"/>
  <c r="AS59" i="1"/>
  <c r="AR59" i="1" s="1"/>
  <c r="DM70" i="1"/>
  <c r="AS43" i="1"/>
  <c r="AR43" i="1" s="1"/>
  <c r="DF70" i="1"/>
  <c r="AR41" i="1"/>
  <c r="AS49" i="1"/>
  <c r="AR49" i="1" s="1"/>
  <c r="Q67" i="1"/>
  <c r="AS65" i="1"/>
  <c r="AR65" i="1" s="1"/>
  <c r="Q29" i="1"/>
  <c r="AS57" i="1"/>
  <c r="AR57" i="1" s="1"/>
  <c r="Q61" i="1"/>
  <c r="Q53" i="1"/>
  <c r="P37" i="1"/>
  <c r="AS47" i="1"/>
  <c r="AR47" i="1" s="1"/>
  <c r="AS39" i="1"/>
  <c r="AR39" i="1" s="1"/>
  <c r="Q38" i="1"/>
  <c r="AS50" i="1"/>
  <c r="AR50" i="1" s="1"/>
  <c r="AS42" i="1"/>
  <c r="AR42" i="1" s="1"/>
  <c r="AS66" i="1"/>
  <c r="AR66" i="1" s="1"/>
  <c r="Q66" i="1"/>
  <c r="Q58" i="1"/>
  <c r="AS58" i="1"/>
  <c r="AR58" i="1" s="1"/>
  <c r="Q40" i="1"/>
  <c r="AS67" i="1"/>
  <c r="AR67" i="1" s="1"/>
  <c r="Q65" i="1"/>
  <c r="AS51" i="1"/>
  <c r="AR51" i="1" s="1"/>
  <c r="AS35" i="1"/>
  <c r="AR35" i="1" s="1"/>
  <c r="Q37" i="1"/>
  <c r="Q51" i="1"/>
  <c r="Q56" i="1"/>
  <c r="S70" i="1"/>
  <c r="Q39" i="1"/>
  <c r="Q9" i="1"/>
  <c r="Q63" i="1"/>
  <c r="Q47" i="1"/>
  <c r="Q34" i="1"/>
  <c r="P62" i="1"/>
  <c r="AS44" i="1"/>
  <c r="AR44" i="1" s="1"/>
  <c r="AT70" i="1"/>
  <c r="AS37" i="1"/>
  <c r="AR37" i="1" s="1"/>
  <c r="AS45" i="1"/>
  <c r="AR45" i="1" s="1"/>
  <c r="AS53" i="1"/>
  <c r="AR53" i="1" s="1"/>
  <c r="AS61" i="1"/>
  <c r="AR61" i="1" s="1"/>
  <c r="AU70" i="1"/>
  <c r="M9" i="1"/>
  <c r="AC70" i="1"/>
  <c r="I70" i="1"/>
  <c r="M70" i="1"/>
  <c r="E70" i="1"/>
  <c r="R70" i="1"/>
  <c r="U70" i="1"/>
  <c r="CF70" i="1"/>
  <c r="CI70" i="1"/>
  <c r="DQ70" i="1"/>
  <c r="CA70" i="1"/>
  <c r="AK70" i="1"/>
  <c r="AG70" i="1"/>
  <c r="BK70" i="1"/>
  <c r="BD70" i="1"/>
  <c r="AM70" i="1"/>
  <c r="DT59" i="1" l="1"/>
  <c r="AV55" i="1"/>
  <c r="DT55" i="1" s="1"/>
  <c r="DU55" i="1" s="1"/>
  <c r="AW37" i="1"/>
  <c r="AV37" i="1" s="1"/>
  <c r="AW62" i="1"/>
  <c r="AV62" i="1" s="1"/>
  <c r="AW52" i="1"/>
  <c r="AV52" i="1" s="1"/>
  <c r="AW59" i="1"/>
  <c r="AW66" i="1"/>
  <c r="AV66" i="1" s="1"/>
  <c r="AW34" i="1"/>
  <c r="AV34" i="1" s="1"/>
  <c r="AV41" i="1"/>
  <c r="DT41" i="1" s="1"/>
  <c r="AW63" i="1"/>
  <c r="AV63" i="1" s="1"/>
  <c r="AV54" i="1"/>
  <c r="DT54" i="1" s="1"/>
  <c r="DU54" i="1" s="1"/>
  <c r="AW53" i="1"/>
  <c r="DT44" i="1"/>
  <c r="DU44" i="1" s="1"/>
  <c r="AW58" i="1"/>
  <c r="AV58" i="1" s="1"/>
  <c r="AW65" i="1"/>
  <c r="AV65" i="1" s="1"/>
  <c r="AW64" i="1"/>
  <c r="AV64" i="1" s="1"/>
  <c r="AW47" i="1"/>
  <c r="AV47" i="1" s="1"/>
  <c r="AW46" i="1"/>
  <c r="AV46" i="1" s="1"/>
  <c r="AV45" i="1"/>
  <c r="DT45" i="1" s="1"/>
  <c r="DU45" i="1" s="1"/>
  <c r="AV36" i="1"/>
  <c r="DT36" i="1" s="1"/>
  <c r="DU36" i="1" s="1"/>
  <c r="AV43" i="1"/>
  <c r="DT43" i="1" s="1"/>
  <c r="DU43" i="1" s="1"/>
  <c r="AV50" i="1"/>
  <c r="DT50" i="1" s="1"/>
  <c r="DU50" i="1" s="1"/>
  <c r="DT57" i="1"/>
  <c r="AW56" i="1"/>
  <c r="AV56" i="1" s="1"/>
  <c r="AW40" i="1"/>
  <c r="AV40" i="1" s="1"/>
  <c r="AW29" i="1"/>
  <c r="AV29" i="1" s="1"/>
  <c r="AV48" i="1"/>
  <c r="DT48" i="1" s="1"/>
  <c r="DU48" i="1" s="1"/>
  <c r="AW39" i="1"/>
  <c r="AV39" i="1" s="1"/>
  <c r="DT39" i="1" s="1"/>
  <c r="DT35" i="1"/>
  <c r="DU35" i="1" s="1"/>
  <c r="DT42" i="1"/>
  <c r="DU42" i="1" s="1"/>
  <c r="AV49" i="1"/>
  <c r="DT49" i="1" s="1"/>
  <c r="DU49" i="1" s="1"/>
  <c r="AW9" i="1"/>
  <c r="BW9" i="1"/>
  <c r="BY70" i="1"/>
  <c r="AX70" i="1"/>
  <c r="Q70" i="1"/>
  <c r="AS70" i="1"/>
  <c r="DU59" i="1" l="1"/>
  <c r="AV53" i="1"/>
  <c r="DT53" i="1" s="1"/>
  <c r="DU53" i="1" s="1"/>
  <c r="DU57" i="1"/>
  <c r="DU41" i="1"/>
  <c r="AW70" i="1"/>
  <c r="AV9" i="1"/>
  <c r="BV9" i="1"/>
  <c r="BW70" i="1"/>
  <c r="BA70" i="1"/>
  <c r="P9" i="1" l="1"/>
  <c r="P29" i="1"/>
  <c r="P34" i="1"/>
  <c r="P46" i="1"/>
  <c r="P47" i="1"/>
  <c r="P52" i="1"/>
  <c r="P61" i="1"/>
  <c r="P63" i="1"/>
  <c r="P64" i="1"/>
  <c r="P65" i="1"/>
  <c r="P66" i="1"/>
  <c r="P67" i="1"/>
  <c r="L29" i="1"/>
  <c r="L62" i="1"/>
  <c r="L63" i="1"/>
  <c r="L64" i="1"/>
  <c r="L65" i="1"/>
  <c r="L66" i="1"/>
  <c r="L9" i="1"/>
  <c r="H29" i="1"/>
  <c r="H34" i="1"/>
  <c r="H37" i="1"/>
  <c r="DT37" i="1" s="1"/>
  <c r="DT38" i="1"/>
  <c r="DU38" i="1" s="1"/>
  <c r="DU39" i="1"/>
  <c r="H40" i="1"/>
  <c r="DT40" i="1" s="1"/>
  <c r="H46" i="1"/>
  <c r="H47" i="1"/>
  <c r="DT51" i="1"/>
  <c r="DU51" i="1" s="1"/>
  <c r="H52" i="1"/>
  <c r="DT56" i="1"/>
  <c r="DU56" i="1" s="1"/>
  <c r="H61" i="1"/>
  <c r="H62" i="1"/>
  <c r="H63" i="1"/>
  <c r="H64" i="1"/>
  <c r="H65" i="1"/>
  <c r="H66" i="1"/>
  <c r="H67" i="1"/>
  <c r="H9" i="1"/>
  <c r="DT34" i="1" l="1"/>
  <c r="DU34" i="1" s="1"/>
  <c r="DU37" i="1"/>
  <c r="DT52" i="1"/>
  <c r="DU40" i="1"/>
  <c r="DT62" i="1"/>
  <c r="DT64" i="1"/>
  <c r="DT47" i="1"/>
  <c r="DU47" i="1" s="1"/>
  <c r="DT29" i="1"/>
  <c r="DT65" i="1"/>
  <c r="DU65" i="1" s="1"/>
  <c r="DT66" i="1"/>
  <c r="DT63" i="1"/>
  <c r="DT46" i="1"/>
  <c r="DU46" i="1" s="1"/>
  <c r="DT61" i="1"/>
  <c r="DT58" i="1"/>
  <c r="DU58" i="1" s="1"/>
  <c r="DT67" i="1"/>
  <c r="DU52" i="1" l="1"/>
  <c r="DU67" i="1"/>
  <c r="DU64" i="1"/>
  <c r="DU66" i="1"/>
  <c r="DU29" i="1"/>
  <c r="DU62" i="1"/>
  <c r="DU63" i="1"/>
  <c r="DT9" i="1"/>
  <c r="DV9" i="1" s="1"/>
  <c r="DU69" i="1"/>
  <c r="DV46" i="1" l="1"/>
  <c r="DU9" i="1"/>
  <c r="DU68" i="1"/>
  <c r="DV64" i="1"/>
  <c r="DV43" i="1" l="1"/>
  <c r="DV53" i="1"/>
  <c r="DV29" i="1"/>
  <c r="DV66" i="1"/>
  <c r="DV44" i="1"/>
  <c r="DV47" i="1"/>
  <c r="DV39" i="1"/>
  <c r="DV49" i="1"/>
  <c r="DV59" i="1"/>
  <c r="DV50" i="1"/>
  <c r="DV41" i="1"/>
  <c r="DV58" i="1"/>
  <c r="DV40" i="1"/>
  <c r="DV52" i="1"/>
  <c r="DV51" i="1"/>
  <c r="DV42" i="1"/>
  <c r="DV54" i="1"/>
  <c r="DV63" i="1"/>
  <c r="DV45" i="1"/>
  <c r="DV35" i="1"/>
  <c r="DV34" i="1"/>
  <c r="DV37" i="1"/>
  <c r="DV65" i="1"/>
  <c r="DV36" i="1"/>
  <c r="DU61" i="1"/>
  <c r="DV61" i="1"/>
  <c r="DV55" i="1"/>
  <c r="DV38" i="1"/>
  <c r="DV56" i="1"/>
  <c r="DV57" i="1"/>
  <c r="DV48" i="1"/>
  <c r="DV62" i="1"/>
  <c r="DV67" i="1"/>
</calcChain>
</file>

<file path=xl/comments1.xml><?xml version="1.0" encoding="utf-8"?>
<comments xmlns="http://schemas.openxmlformats.org/spreadsheetml/2006/main">
  <authors>
    <author>Жук Мария Сергеевна</author>
  </authors>
  <commentList>
    <comment ref="R8" authorId="0">
      <text>
        <r>
          <rPr>
            <b/>
            <sz val="9"/>
            <color indexed="81"/>
            <rFont val="Tahoma"/>
            <family val="2"/>
            <charset val="204"/>
          </rPr>
          <t>Жук Мария Сергеевна:</t>
        </r>
        <r>
          <rPr>
            <sz val="9"/>
            <color indexed="81"/>
            <rFont val="Tahoma"/>
            <family val="2"/>
            <charset val="204"/>
          </rPr>
          <t xml:space="preserve">
316,35</t>
        </r>
      </text>
    </comment>
  </commentList>
</comments>
</file>

<file path=xl/sharedStrings.xml><?xml version="1.0" encoding="utf-8"?>
<sst xmlns="http://schemas.openxmlformats.org/spreadsheetml/2006/main" count="488" uniqueCount="227">
  <si>
    <t>Тип учреждения</t>
  </si>
  <si>
    <t>Наименование ОУ</t>
  </si>
  <si>
    <t xml:space="preserve">Показатели качества планирования </t>
  </si>
  <si>
    <t>Показатели финансовой устойчивости</t>
  </si>
  <si>
    <t>Стратегические показатели</t>
  </si>
  <si>
    <t>Показатели, оценивающие соблюдение установленных правил и регламентов (далее - СУПП)</t>
  </si>
  <si>
    <t>Показатели, оценивающие качество исполнения бюджета и финансовую дисциплину (ИБФД)</t>
  </si>
  <si>
    <t>Отношение фактических доходов от приносящей доход деятельности к запланированным в последней версии плана финансово-хозяйственной деятельности (далее - ПФХД) доходам от приносящей доход деятельности</t>
  </si>
  <si>
    <t>Отношение кассовых расходов от приносящей доход деятельности к запланированным в последней версии ПФХД расходам от приносящей доход деятельности</t>
  </si>
  <si>
    <t>Отношение кассовых доходов от приносящей доход деятельности к первоначально запланированным доходам от приносящей доход деятельности</t>
  </si>
  <si>
    <t>Отношение кассовых расходов от приносящей доход деятельности к первоначально запланированным расходам от приносящей доход деятельности</t>
  </si>
  <si>
    <t>Наличие необоснованных остатков субсидии на выполнение государственного задания</t>
  </si>
  <si>
    <t>Наличие остатков средств субсидии на иные цели</t>
  </si>
  <si>
    <t>Частота обновлений плана финансово-хозяйственной деятельности</t>
  </si>
  <si>
    <t>Частота обновлений сметы расходов образовательной организации</t>
  </si>
  <si>
    <t>Наличие остатков неиспользованных средств на конец отчетного периода</t>
  </si>
  <si>
    <t>Доля поступлений от приносящей доход деятельности в объеме поступлений от приносящей доход деятельности и субсидии на выполнение государственного задания (Показатель автономии)</t>
  </si>
  <si>
    <t>Прирост доходов от приносящей доход деятельности по отношению к прошлому году</t>
  </si>
  <si>
    <t>Зависимость государственной организации от заемных источников финансирования (коэффициент долговой нагрузки)</t>
  </si>
  <si>
    <t>Наличие просроченной кредиторской задолженности</t>
  </si>
  <si>
    <t>Наличие дебиторской задолженности, не реальной к взысканию</t>
  </si>
  <si>
    <t>Процент недостач и(или) хищений государственной собственности, выявленных у государственной организации</t>
  </si>
  <si>
    <t>Соответствие средней заработной платы педагогических работников показателям плана мероприятий ("дорожной карты") "Изменения в отраслях социальной сферы, направленные на повышение эффективности образования и науки в Ленинградской области", утвержденного распоряжением Правительства Ленинградской области от 24.04.2013 N 179-р</t>
  </si>
  <si>
    <t>Доля выплат на фонд оплаты труда за счет средств по приносящей доход деятельности и субсидии на выполнение государственного задания в объеме выплат за счет средств по приносящей доход деятельности и субсидии на выполнение государственного задания</t>
  </si>
  <si>
    <t>Кадровый потенциал сотрудников финансового подразделения</t>
  </si>
  <si>
    <t>Доля своевременно предоставленных в отчетном году документов и материалов для составления проекта областного бюджета Ленинградской области на очередной финансовый год и плановый период</t>
  </si>
  <si>
    <t>Наличие в отчетном периоде случаев несвоевременного предоставления ежемесячной и годовой отчетностей об исполнении бюджета</t>
  </si>
  <si>
    <t>Доля форм годовой бюджетной отчетности, представленной в отчетном году без ошибок</t>
  </si>
  <si>
    <t>Наличие в отчетном периоде случаев нарушений бюджетного законодательства, выявленных в ходе проведения контрольных мероприятий</t>
  </si>
  <si>
    <t>Доля судебных решений, вступивших в отчетном году в законную силу, предусматривающих полное или частичное удовлетворение исковых требований о возмещении ущерба от незаконных действий (бездействия) образовательного учреждения (или его должностных лиц)</t>
  </si>
  <si>
    <t>Своевременность и полнота размещения сведений, публикуемых учреждением на официальном сайте в сети Интернет bus.gov.ru</t>
  </si>
  <si>
    <t>Количество административных штрафов, наложенных на должностных лиц за нарушение законодательства о контрактной системе в сфере закупок, в расчете на 100 млн руб. расходов на оплату товаров, работ и услуг</t>
  </si>
  <si>
    <t>Соотношение кассовых расходов и плановых объемов бюджетных ассигнований в отчетном году</t>
  </si>
  <si>
    <t>Отношение просроченной кредиторской задолженности к объему бюджетных расходов в отчетном году</t>
  </si>
  <si>
    <t>Наличие случаев обращений государственных организаций по перемещению бюджетных ассигнований при отсутствии свободных остатков бюджетных ассигнований или лимитов</t>
  </si>
  <si>
    <t>ПКП-1</t>
  </si>
  <si>
    <t>фактический объем плановых доходов на отчетную дату</t>
  </si>
  <si>
    <t>плановый объем собственных доходов на дату, предусмотренный в последней версии ПФХД</t>
  </si>
  <si>
    <t>ПКП-2</t>
  </si>
  <si>
    <t>фактический объем расходов от приносящей доход деятельности</t>
  </si>
  <si>
    <t>плановый объем расходов от приносящей доход деятельности, предусмотренный в последней версии ПФХД</t>
  </si>
  <si>
    <t>ПКП-3</t>
  </si>
  <si>
    <t>фактический объем собственных доходов</t>
  </si>
  <si>
    <t>плановый объем собственных доходов, предусмотренный в первоначальной версии ПФХД</t>
  </si>
  <si>
    <t>ПКП-4</t>
  </si>
  <si>
    <t>плановый объем расходов от приносящей доход деятельности, предусмотренный в первоначальной версии ПФХД</t>
  </si>
  <si>
    <t>ПКП-5</t>
  </si>
  <si>
    <t>остаток по субсидии на выполнение государственного задания</t>
  </si>
  <si>
    <t>объем принятых и неисполненных обязательств текущего (отчетного) финансового года</t>
  </si>
  <si>
    <t>объем принятых обязательств на финансовое обеспечение расходов, следующих за текущим (отчетным) финансовым годом</t>
  </si>
  <si>
    <t>резервы предстоящих расходов по субсидии на выполнение государственного задания</t>
  </si>
  <si>
    <t>расходы, предусматриваемые на обеспечение объявленных конкурсов, по которым не заключены контракты</t>
  </si>
  <si>
    <t>объем субсидии на выполнение государственного задания</t>
  </si>
  <si>
    <t>ПКП-6</t>
  </si>
  <si>
    <t>остаток средств по субсидии на иные цели</t>
  </si>
  <si>
    <t>объем субсидии на иные цели, начисленный в 4-м квартале отчетного года</t>
  </si>
  <si>
    <t>ПКП-7</t>
  </si>
  <si>
    <t>факт выделения учреждению дополнительных субсидий на выполнение государственного задания, субсидий на иные цели и/или бюджетных инвестиций, изменения нормативно-правовых актов в части формирования ПФХД и реорганизации учреждения</t>
  </si>
  <si>
    <t>факт изменения плана финансово-хозяйственной деятельности учреждения</t>
  </si>
  <si>
    <t>ПКП-8</t>
  </si>
  <si>
    <t>факт выделения учреждению дополнительных средств, изменения нормативно-правовых актов в части формирования смет и реорганизации государственной организации</t>
  </si>
  <si>
    <t>факт изменения сметы государственной организации</t>
  </si>
  <si>
    <t>ПКП-9</t>
  </si>
  <si>
    <t>объем неиспользованных ассигнований на конец отчетного периода</t>
  </si>
  <si>
    <t>объем ассигнований, утвержденный на отчетный период бюджетополучателю</t>
  </si>
  <si>
    <t>ПФУ-1</t>
  </si>
  <si>
    <t>объем доходов от приносящей доход деятельности</t>
  </si>
  <si>
    <t>доходы по субсидии на выполнение государственного задания на оказание государственных услуг</t>
  </si>
  <si>
    <t>ПФУ-2</t>
  </si>
  <si>
    <t>доходы от приносящей доход деятельности в отчетном периоде</t>
  </si>
  <si>
    <t>доходы от приносящей доход деятельности за аналогичный период предыдущего года</t>
  </si>
  <si>
    <t>ПФУ-3</t>
  </si>
  <si>
    <t>объем доходов от приносящей доход деятельности в отчетном периоде</t>
  </si>
  <si>
    <t>расчеты с кредиторами по долговым обязательствам</t>
  </si>
  <si>
    <t>ПФУ-4</t>
  </si>
  <si>
    <t>объем просроченной кредиторской задолженности без учета судебно-оспариваемой задолженности на отчетную дату</t>
  </si>
  <si>
    <t>общий объем кредиторской задолженности</t>
  </si>
  <si>
    <t>ПФУ-5</t>
  </si>
  <si>
    <t>объем не реальной к взысканию дебиторской задолженности на отчетную дату</t>
  </si>
  <si>
    <t>общий объем дебиторской задолженности</t>
  </si>
  <si>
    <t>ПФУ-6</t>
  </si>
  <si>
    <t>сумма недостач и хищений денежных средств и нефинансовых активов государственной организации, установленная по результатам проведения в отчетном году контрольных мероприятий внутреннего финансового аудита организаций, органами государственного внутреннего и внешнего финансового контроля (тыс. рублей)</t>
  </si>
  <si>
    <t>остаточная стоимость основных средств организации на конец отчетного года (тыс. рублей)</t>
  </si>
  <si>
    <t>остаточная стоимость нематериальных активов организации, на конец отчетного года (тыс. рублей)</t>
  </si>
  <si>
    <t>остаточная стоимость материальных запасов организации на конец отчетного года (тыс. рублей)</t>
  </si>
  <si>
    <t>СП-1</t>
  </si>
  <si>
    <t>фонд начисленной заработной платы педагогических работников образовательных организаций (без учета работающих по внешнему совместительству) за отчетный период;</t>
  </si>
  <si>
    <t>среднесписочная численность педагогических работников (без учета работающих по внешнему совместительству) за отчетный период;</t>
  </si>
  <si>
    <t>длительность отчетного периода, на который производится расчет показателя (в месяцах)</t>
  </si>
  <si>
    <t>показатель средней заработной платы педагогических работников показателям плана мероприятий ("дорожной карты") "Изменения в отраслях социальной сферы, направленные на повышение эффективности образования и науки в Ленинградской области", утвержденного распоряжением Правительства Ленинградской области от 24.04.2013 N 179-р</t>
  </si>
  <si>
    <t>СП-2</t>
  </si>
  <si>
    <t>объем расходов на оплату труда и начисления на выплаты по оплате труда за счет средств по приносящей доход деятельности и субсидии на выполнение государственного задания</t>
  </si>
  <si>
    <t>объем расходов за счет средств по приносящей доход деятельности и субсидии на выполнение государственного задания (за исключением затрат на содержание имущества и иных субсидий)</t>
  </si>
  <si>
    <t>СП-3</t>
  </si>
  <si>
    <t>количество сотрудников финансового подразделения организации, принявших участие в семинарах-совещаниях, за отчетный период</t>
  </si>
  <si>
    <t>количество сотрудников финансового подразделения, обладающих свидетельствами (сертификатами, удостоверениями) о прохождении повышения квалификации в области экономики и финансов в течение последних трех лет</t>
  </si>
  <si>
    <t>общее фактическое количество сотрудников финансового подразделения организации по состоянию на 1 января текущего года</t>
  </si>
  <si>
    <t>СУПП-1</t>
  </si>
  <si>
    <t>количество документов и материалов, установленных распоряжением комитета общего и профессионального образования Ленинградской области, представленных учреждением в комитет образования для составления проекта бюджета на очередной финансовый год и плановый период без нарушения установленных распоряжением сроков</t>
  </si>
  <si>
    <t>количество документов и материалов, установленных распоряжением комитета общего и профессионального образования Ленинградской области, которые должны были быть представлены учреждением в комитет общего и профессионального образования Ленинградской области для составления проекта бюджета на очередной финансовый год и плановый период</t>
  </si>
  <si>
    <t>СУПП-2</t>
  </si>
  <si>
    <t>случаи несвоевременного предоставления ежемесячной и годовой отчетности об исполнении бюджета</t>
  </si>
  <si>
    <t>СУПП-3</t>
  </si>
  <si>
    <t>количество форм годовой бюджетной отчетности, представленной учреждением в комитет общего и профессионального образования Ленинградской области, без ошибок</t>
  </si>
  <si>
    <t>общее количество форм годовой бюджетной отчетности, представленной учреждением в комитет общего и профессионального образования Ленинградской области</t>
  </si>
  <si>
    <t>СУПП-4</t>
  </si>
  <si>
    <t>количество нарушений бюджетного законодательства, выявленных в ходе проведения контрольных мероприятий</t>
  </si>
  <si>
    <t>СУПП-5</t>
  </si>
  <si>
    <t>количество судебных решений, вступивших в отчетном году в законную силу, предусматривающих полное или частичное удовлетворение исковых требований о возмещении ущерба от незаконных действий (бездействия) образовательного учреждения (или его должностных лиц)</t>
  </si>
  <si>
    <t>СУПП-6</t>
  </si>
  <si>
    <t xml:space="preserve">количество позиций, которые должны быть опубликованы на официальном сайте в сети Интернет www.bus.gov.ru своевременно и в полном объеме, в том числе:
- о показателях бюджетной сметы;
- о результатах деятельности и об использовании имущества;
- сведения о проведенных в отношении учреждения контрольных мероприятиях и их результатах;
- информация о годовой бюджетной отчетности учреждения;
</t>
  </si>
  <si>
    <t>общее количество позиций, которые должны быть опубликованы, = 4</t>
  </si>
  <si>
    <t>СУПП-7</t>
  </si>
  <si>
    <t>количество позиций, которые должны быть опубликованы на официальном сайте в сети Интернет www.bus.gov.ru своевременно и в полном объеме, в том числе: - о государственном задании на оказание государственных услуг (выполнение работ) и его исполнении; - о плане финансово-хозяйственной деятельности; - об операциях с целевыми средствами из бюджета; - о результатах деятельности и об использовании имущества; - сведения о проведенных в отношении учреждения контрольных мероприятиях и их результатах; - информация о годовой бухгалтерской отчетности учреждения</t>
  </si>
  <si>
    <t>общее количество позиций, которые должны быть опубликованы, = 6</t>
  </si>
  <si>
    <t>СУПП-8</t>
  </si>
  <si>
    <t>количество административных штрафов, наложенных на должностных лиц организаций, в соответствии со статьей 7.29.3 КоАП РФ (единиц);</t>
  </si>
  <si>
    <t>объем расходов организаций на оплату товаров, работ и услуг в отчетном году (млн рублей)</t>
  </si>
  <si>
    <t>ИБФД-1</t>
  </si>
  <si>
    <t>кассовые расходы образовательного учреждения в отчетном году (без учета безвозмездных поступлений), тыс. руб.</t>
  </si>
  <si>
    <t>уточненный плановый объем бюджетных ассигнований государственной организации, тыс. руб.</t>
  </si>
  <si>
    <t>ИБФД-2</t>
  </si>
  <si>
    <t>объем просроченной кредиторской задолженности без учета судебно-оспариваемой задолженности по состоянию на конец отчетного года, тыс. руб.</t>
  </si>
  <si>
    <t>объем бюджетных расходов в отчетном году, тыс. руб.</t>
  </si>
  <si>
    <t>ИБФД-3</t>
  </si>
  <si>
    <t>количество случаев обращений образовательных организаций по перемещению бюджетных ассигнований при отсутствии свободных остатков бюджетных ассигнований или лимитов</t>
  </si>
  <si>
    <t>Источник данных</t>
  </si>
  <si>
    <t>Форма 0503737 "Отчет об исполнении учреждением плана его финансово-хозяйственной деятельности"</t>
  </si>
  <si>
    <t>ПФХД (последняя версия)</t>
  </si>
  <si>
    <t>Форма 0503779 "Сведения об остатках денежных средств учреждения".</t>
  </si>
  <si>
    <t>Форма 0503730 форма "Баланс государственного (муниципального) учреждения"</t>
  </si>
  <si>
    <t>Внутренние данные комитета общего и профессионального образования</t>
  </si>
  <si>
    <t>Приказы по учреждению</t>
  </si>
  <si>
    <t xml:space="preserve">Форма 0503737 "Отчет об исполнении учреждением плана его финансово-хозяйственной деятельности".
Внутренние данные Комитета общего и профессионального образования Ленинградской области
</t>
  </si>
  <si>
    <t xml:space="preserve">Форма 0503730 "Баланс государственного (муниципального) учреждения".
Форма 0503737 "Отчет об исполнении учреждением плана его финансово-хозяйственной деятельности"
</t>
  </si>
  <si>
    <t xml:space="preserve">Форма 0503169 "Сведения по дебиторской и кредиторской задолженности".
Форма 0503769 "Сведения по дебиторской и кредиторской задолженности учреждения" (кредиторская задолженность, все коды финансового обеспечения)
</t>
  </si>
  <si>
    <t>Сведения о численности и оплате труда работников сферы образования по категориям персонала (форма N "ЗП-образование"). Официальные данные статистической отчетности Росстата</t>
  </si>
  <si>
    <t>Внутренние данные комитета</t>
  </si>
  <si>
    <t>Данные учреждения</t>
  </si>
  <si>
    <t>Структурное подразделение</t>
  </si>
  <si>
    <t>ОФ и БУ</t>
  </si>
  <si>
    <t>ОЭ и ОБП</t>
  </si>
  <si>
    <t>Оценка</t>
  </si>
  <si>
    <t>Балл</t>
  </si>
  <si>
    <t>Мах</t>
  </si>
  <si>
    <t>Мin</t>
  </si>
  <si>
    <t>0  /  1</t>
  </si>
  <si>
    <t>0  / 1</t>
  </si>
  <si>
    <t>автономное</t>
  </si>
  <si>
    <t xml:space="preserve"> Государственное автономное образовательное учреждение высшего образования Ленинградской области "Ленинградский государственный университет имени А.С.Пушкина"</t>
  </si>
  <si>
    <t>бюджетное</t>
  </si>
  <si>
    <t>Государственное бюджетное профессиональное образовательное учреждение Ленинградской области "Тосненский политехнический техникум"</t>
  </si>
  <si>
    <t>Государственное автономное профессиональное образовательное учреждение Ленинградской области "Борский агропромышленный техникум"</t>
  </si>
  <si>
    <t xml:space="preserve"> Государственное автономное профессиональное образовательное учреждение Ленинградской области "Выборгский техникум агропромышленного и лесного комплекса"</t>
  </si>
  <si>
    <t>Государственное бюджетное профессиональное образовательное учреждение Ленинградской области "Мичуринский многопрофильный техникум"</t>
  </si>
  <si>
    <t>Государственное бюджетное профессиональное образовательное учреждение Ленинградской области "Бегуницкий агротехнологический техникум"</t>
  </si>
  <si>
    <t>Государственное автономное профессиональное образовательное учреждение Ленинградской области "Выборгский политехнический колледж "Александровский"</t>
  </si>
  <si>
    <t>Государственное автономное профессиональное образовательное учреждение Ленинградской области "Приозерский политехнический колледж"</t>
  </si>
  <si>
    <t>Государственное автономное профессиональное образовательное учреждение Ленинградской области "Тихвинский промышленно-технологический техникум им. Е.И.Лебедева"</t>
  </si>
  <si>
    <t>Государственное бюджетное профессиональное образовательное учреждение Ленинградской области "Подпорожский политехнический техникум"</t>
  </si>
  <si>
    <t>Государственное автономное профессиональное образовательное учреждение Ленинградской области "Киришский политехнический техникум"</t>
  </si>
  <si>
    <t xml:space="preserve"> Государственное бюджетное профессиональное образовательное учреждение Ленинградской области "Техникум водного транспорта"</t>
  </si>
  <si>
    <t>Государственное бюджетное профессиональное образовательное учреждение Ленинградской области "Кингисеппский колледж технологии и сервиса"</t>
  </si>
  <si>
    <t>Государственное автономное профессиональное образовательное учреждение Ленинградской области "Сосновоборский политехнический колледж"</t>
  </si>
  <si>
    <t>Государственное автономное профессиональное образовательное учреждение Ленинградской области "Кировский политехнический техникум"</t>
  </si>
  <si>
    <t>Государственное бюджетное профессиональное образовательное учреждение Ленинградской области "Политехнический колледж" города Светогорска</t>
  </si>
  <si>
    <t>Государственное автономное профессиональное образовательное учреждение Ленинградской области "Лужский агропромышленный техникум"</t>
  </si>
  <si>
    <t>Государственное бюджетное профессиональное образовательное учреждение Ленинградской области "Лодейнопольский техникум промышленных технологий"</t>
  </si>
  <si>
    <t>Государственное бюджетное профессиональное образовательное учреждение Ленинградской области "Гатчинский педагогический колледж имени К.Д.Ушинского"</t>
  </si>
  <si>
    <t>Государственное бюджетное профессиональное образовательное учреждение Ленинградской области "Лисинский лесной колледж"</t>
  </si>
  <si>
    <t>Государственное бюджетное профессиональное образовательное учреждение Ленинградской области "Сланцевский индустриальный техникум"</t>
  </si>
  <si>
    <t>Государственное бюджетное профессиональное образовательное учреждение Ленинградской области "Беседский сельскохозяйственный техникум"</t>
  </si>
  <si>
    <t>Государственное автономное профессиональное образовательное учреждение Ленинградской области "Всеволожский агропромышленный техникум"</t>
  </si>
  <si>
    <t>Государственное бюджетное учреждение дополнительного образования "Центр оздоровления и отдыха "Березняки"</t>
  </si>
  <si>
    <t>Государственное бюджетное общеобразовательное учреждение Ленинградской области "Волховская школа, реализующая адаптированные образовательные программы"</t>
  </si>
  <si>
    <t>Государственное бюджетное общеобразовательное учреждение Ленинградской области "Сосновоборская школа, реализующая адаптированные образовательные программы"</t>
  </si>
  <si>
    <t>Государственное бюджетное общеобразовательное учреждение Ленинградской области "Волосовская школа-интернат, реализующая адаптированные образовательные программы"</t>
  </si>
  <si>
    <t>Государственное бюджетное общеобразовательное учреждение Ленинградской области "Всеволожская школа-интернат, реализующая адаптированные образовательные программы"</t>
  </si>
  <si>
    <t xml:space="preserve"> Государственное бюджетное общеобразовательное учреждение Ленинградской области "Ефимовская школа-интернат, реализующая адаптированные образовательные программы"</t>
  </si>
  <si>
    <t>Государственное бюджетное общеобразовательное учреждение Ленинградской области "Киришская школа-интернат, реализующая адаптированные образовательные программы"</t>
  </si>
  <si>
    <t>Государственное бюджетное общеобразовательное учреждение Ленинградской области "Кировская школа-интернат, реализующая адаптированные образовательные программы"</t>
  </si>
  <si>
    <t>Государственное бюджетное общеобразовательное учреждение Ленинградской области "Школа-интернат, реализующая адаптированные образовательные программы, "Красные Зори"</t>
  </si>
  <si>
    <t xml:space="preserve"> Государственное бюджетное общеобразовательное учреждение Ленинградской области "Ларьянская школа-интернат, реализующая адаптированные образовательные программы"</t>
  </si>
  <si>
    <t xml:space="preserve"> Государственное бюджетное общеобразовательное учреждение Ленинградской области "Лесобиржская школа-интернат, реализующая адаптированные образовательные программы"</t>
  </si>
  <si>
    <t xml:space="preserve"> Государственное бюджетное общеобразовательное учреждение Ленинградской области "Лужская санаторная школа-интернат"</t>
  </si>
  <si>
    <t>Государственное бюджетное общеобразовательное учреждение Ленинградской области "Лужская школа-интернат, реализующая адаптированные образовательные программы"</t>
  </si>
  <si>
    <t xml:space="preserve"> Государственное бюджетное общеобразовательное учреждение Ленинградской области "Мгинская школа-интернат, реализующая адаптированные образовательные программы для детей с нарушениями зрения"</t>
  </si>
  <si>
    <t>Государственное бюджетное общеобразовательное учреждение Ленинградской области "Никольская школа-интернат, реализующая адаптированные общеобразовательные программы"</t>
  </si>
  <si>
    <t>Государственное бюджетное общеобразовательное учреждение Ленинградской области "Павловский центр психолого-педагогической реабилитации и коррекции "Логос"</t>
  </si>
  <si>
    <t>Государственное бюджетное общеобразовательное учреждение Ленинградской области "Приморская школа-интернат, реализующая адаптированные образовательные программы"</t>
  </si>
  <si>
    <t>Государственное бюджетное общеобразовательное учреждение Ленинградской области "Приозерская школа-интернат, реализующая адаптированные образовательные программы"</t>
  </si>
  <si>
    <t>Государственное бюджетное общеобразовательное учреждение Ленинградской области "Подпорожская школа-интернат, реализующая адаптированные образовательные программы"</t>
  </si>
  <si>
    <t>Государственное бюджетное общеобразовательное учреждение Ленинградской области "Сиверская школа-интернат, реализующая адаптированные образовательные программы"</t>
  </si>
  <si>
    <t>Государственное бюджетное общеобразовательное учреждение Ленинградской области "Сланцевская школа-интернат, реализующая адаптированные образовательные программы"</t>
  </si>
  <si>
    <t>Государственное бюджетное общеобразовательное учреждение Ленинградской области "Сясьстройская школа-интернат, реализующая адаптированные образовательные программы"</t>
  </si>
  <si>
    <t>Государственное бюджетное общеобразовательное учреждение Ленинградской области "Тихвинская школа-интернат, реализующая адаптированные образовательные программы"</t>
  </si>
  <si>
    <t>Государственное бюджетное общеобразовательное учреждение Ленинградской области "Юкковская школа-интернат, реализующая адаптированные образовательные программы"</t>
  </si>
  <si>
    <t xml:space="preserve"> Государственное бюджетное общеобразовательное учреждение Ленинградской области "Сланцевское специальное учебно-воспитательное учреждение закрытого типа"</t>
  </si>
  <si>
    <t>Государственное бюджетное учреждение дополнительного образования "Ленинградский областной центр психолого-педагогической, медицинской и социальной помощи"</t>
  </si>
  <si>
    <t>Государственное бюджетное дошкольное образовательное учреждение Ленинградской области "Всеволожский детский сад компенсирующего вида"</t>
  </si>
  <si>
    <t xml:space="preserve"> Государственное бюджетное учреждение дополнительного образования "Ленинградский областной центр развития творчества одаренных детей и юношества "Интеллект"</t>
  </si>
  <si>
    <t>Государственное бюджетное учреждение дополнительного образования "Центр "Ладога"</t>
  </si>
  <si>
    <t xml:space="preserve"> Государственное бюджетное учреждение дополнительного образования "Детский оздоровительно-образовательный центр "Россонь" имени Юрия Антоновича Шадрина</t>
  </si>
  <si>
    <t xml:space="preserve"> Государственное бюджетное учреждение дополнительного образования "Детский оздоровительно-образовательный центр "Маяк"</t>
  </si>
  <si>
    <t>Государственное автономное образовательное учреждение дополнительного профессионального образования "Ленинградский областной институт развития образования"</t>
  </si>
  <si>
    <t>казенное</t>
  </si>
  <si>
    <t xml:space="preserve"> Государственное казенное общеобразовательное учреждение Ленинградской области "Форносовская вечерняя (сменная) общеобразовательная школа"</t>
  </si>
  <si>
    <t xml:space="preserve"> Государственное бюджетное учреждение Ленинградской области "Информационный центр оценки качества образования"</t>
  </si>
  <si>
    <t>Государственное казенное общеобразовательное учреждение Ленинградской области "Саблинская вечерняя (сменная) общеобразовательная школа"</t>
  </si>
  <si>
    <t>0</t>
  </si>
  <si>
    <t>-</t>
  </si>
  <si>
    <t>Всего</t>
  </si>
  <si>
    <t>ИБФД-4</t>
  </si>
  <si>
    <t>Степень достижения целевых показателей, предусматриваемых государственным заданием</t>
  </si>
  <si>
    <t>ИБФД-5</t>
  </si>
  <si>
    <t>Количество достигнутых целевых показателей, предусмотренных государственным заданием;</t>
  </si>
  <si>
    <t>Количество целевых показателей, предусмотренных государственным заданием</t>
  </si>
  <si>
    <t>Доля работников государственных организаций, получающих зарплату на банковские пластиковые карты</t>
  </si>
  <si>
    <t>Количество работников</t>
  </si>
  <si>
    <t>Общее количество работников</t>
  </si>
  <si>
    <t>Государственное бюджетное профессиональное образовательное учреждение Ленинградской области "Волховский многопрофильный техникум"</t>
  </si>
  <si>
    <t>соотношение</t>
  </si>
  <si>
    <t>ПФХД (первоначальная смета)</t>
  </si>
  <si>
    <t>Место</t>
  </si>
  <si>
    <t>Группа</t>
  </si>
  <si>
    <t>Государственное бюджетное общеобразовательное учреждение Ленинградской области "Назийская школа-интернат, реализующая адаптированные общеобразовательные программы"</t>
  </si>
  <si>
    <t>Государственное автономное образовательное учреждение высшего образования Ленинградской области «Гатчинский государственный университет»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</si>
</sst>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₽_-;\-* #,##0\ _₽_-;_-* &quot;-&quot;\ _₽_-;_-@_-"/>
    <numFmt numFmtId="43" formatCode="_-* #,##0.00\ _₽_-;\-* #,##0.00\ _₽_-;_-* &quot;-&quot;??\ _₽_-;_-@_-"/>
    <numFmt numFmtId="164" formatCode="#,##0.00;[Red]#,##0.00"/>
    <numFmt numFmtId="165" formatCode="#,##0.00\ _₽;[Red]#,##0.00\ _₽"/>
    <numFmt numFmtId="166" formatCode="_-* #,##0\ _₽_-;\-* #,##0\ _₽_-;_-* &quot;-&quot;??\ _₽_-;_-@_-"/>
    <numFmt numFmtId="167" formatCode="#,##0.00_ ;\-#,##0.00\ "/>
    <numFmt numFmtId="168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0" fillId="0" borderId="1" xfId="0" applyBorder="1"/>
    <xf numFmtId="166" fontId="5" fillId="0" borderId="1" xfId="1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3" fontId="0" fillId="0" borderId="1" xfId="1" applyFont="1" applyFill="1" applyBorder="1"/>
    <xf numFmtId="4" fontId="0" fillId="0" borderId="1" xfId="0" applyNumberFormat="1" applyFill="1" applyBorder="1"/>
    <xf numFmtId="43" fontId="0" fillId="0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43" fontId="11" fillId="0" borderId="1" xfId="1" applyFont="1" applyFill="1" applyBorder="1" applyAlignment="1">
      <alignment vertical="center"/>
    </xf>
    <xf numFmtId="0" fontId="0" fillId="0" borderId="1" xfId="0" applyFill="1" applyBorder="1"/>
    <xf numFmtId="0" fontId="5" fillId="0" borderId="1" xfId="0" applyFont="1" applyFill="1" applyBorder="1" applyAlignment="1">
      <alignment horizontal="center" vertical="center"/>
    </xf>
    <xf numFmtId="168" fontId="2" fillId="0" borderId="1" xfId="2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vertical="center"/>
    </xf>
    <xf numFmtId="9" fontId="2" fillId="0" borderId="1" xfId="2" applyFont="1" applyFill="1" applyBorder="1" applyAlignment="1">
      <alignment vertical="center"/>
    </xf>
    <xf numFmtId="9" fontId="5" fillId="0" borderId="1" xfId="2" applyFont="1" applyFill="1" applyBorder="1" applyAlignment="1">
      <alignment vertical="center"/>
    </xf>
    <xf numFmtId="10" fontId="2" fillId="0" borderId="1" xfId="2" applyNumberFormat="1" applyFont="1" applyFill="1" applyBorder="1" applyAlignment="1">
      <alignment vertical="center"/>
    </xf>
    <xf numFmtId="168" fontId="0" fillId="0" borderId="1" xfId="2" applyNumberFormat="1" applyFont="1" applyFill="1" applyBorder="1"/>
    <xf numFmtId="166" fontId="0" fillId="0" borderId="1" xfId="1" applyNumberFormat="1" applyFont="1" applyFill="1" applyBorder="1"/>
    <xf numFmtId="43" fontId="9" fillId="0" borderId="1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8" fontId="11" fillId="0" borderId="1" xfId="2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166" fontId="0" fillId="0" borderId="1" xfId="1" applyNumberFormat="1" applyFont="1" applyFill="1" applyBorder="1"/>
    <xf numFmtId="43" fontId="5" fillId="0" borderId="1" xfId="1" applyFont="1" applyFill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10" fontId="0" fillId="0" borderId="1" xfId="2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3" fontId="2" fillId="0" borderId="0" xfId="0" applyNumberFormat="1" applyFont="1"/>
    <xf numFmtId="0" fontId="5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43" fontId="2" fillId="5" borderId="1" xfId="1" applyFont="1" applyFill="1" applyBorder="1" applyAlignment="1">
      <alignment vertical="center"/>
    </xf>
    <xf numFmtId="10" fontId="2" fillId="5" borderId="1" xfId="2" applyNumberFormat="1" applyFont="1" applyFill="1" applyBorder="1" applyAlignment="1">
      <alignment vertical="center"/>
    </xf>
    <xf numFmtId="43" fontId="0" fillId="5" borderId="1" xfId="1" applyFont="1" applyFill="1" applyBorder="1" applyAlignment="1">
      <alignment vertical="center"/>
    </xf>
    <xf numFmtId="168" fontId="2" fillId="5" borderId="1" xfId="2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center" vertical="center" wrapText="1"/>
    </xf>
    <xf numFmtId="166" fontId="2" fillId="5" borderId="1" xfId="1" applyNumberFormat="1" applyFont="1" applyFill="1" applyBorder="1" applyAlignment="1">
      <alignment vertical="center"/>
    </xf>
    <xf numFmtId="166" fontId="0" fillId="5" borderId="1" xfId="1" applyNumberFormat="1" applyFont="1" applyFill="1" applyBorder="1" applyAlignment="1">
      <alignment vertical="center"/>
    </xf>
    <xf numFmtId="166" fontId="5" fillId="5" borderId="1" xfId="1" applyNumberFormat="1" applyFont="1" applyFill="1" applyBorder="1" applyAlignment="1">
      <alignment vertical="center"/>
    </xf>
    <xf numFmtId="9" fontId="5" fillId="5" borderId="1" xfId="2" applyFont="1" applyFill="1" applyBorder="1" applyAlignment="1">
      <alignment vertical="center"/>
    </xf>
    <xf numFmtId="41" fontId="5" fillId="5" borderId="1" xfId="1" applyNumberFormat="1" applyFont="1" applyFill="1" applyBorder="1" applyAlignment="1">
      <alignment vertical="center"/>
    </xf>
    <xf numFmtId="43" fontId="10" fillId="5" borderId="1" xfId="1" applyFont="1" applyFill="1" applyBorder="1" applyAlignment="1">
      <alignment vertical="center"/>
    </xf>
    <xf numFmtId="9" fontId="2" fillId="5" borderId="1" xfId="2" applyFont="1" applyFill="1" applyBorder="1" applyAlignment="1">
      <alignment vertical="center"/>
    </xf>
    <xf numFmtId="4" fontId="0" fillId="5" borderId="1" xfId="0" applyNumberFormat="1" applyFill="1" applyBorder="1" applyAlignment="1">
      <alignment vertical="center"/>
    </xf>
    <xf numFmtId="43" fontId="9" fillId="5" borderId="1" xfId="1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43" fontId="2" fillId="5" borderId="0" xfId="0" applyNumberFormat="1" applyFont="1" applyFill="1"/>
    <xf numFmtId="0" fontId="0" fillId="5" borderId="0" xfId="0" applyFill="1"/>
    <xf numFmtId="0" fontId="6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 wrapText="1"/>
    </xf>
    <xf numFmtId="10" fontId="11" fillId="5" borderId="1" xfId="2" applyNumberFormat="1" applyFont="1" applyFill="1" applyBorder="1" applyAlignment="1">
      <alignment vertical="center"/>
    </xf>
    <xf numFmtId="168" fontId="11" fillId="5" borderId="1" xfId="2" applyNumberFormat="1" applyFont="1" applyFill="1" applyBorder="1" applyAlignment="1">
      <alignment vertical="center"/>
    </xf>
    <xf numFmtId="4" fontId="11" fillId="5" borderId="1" xfId="0" applyNumberFormat="1" applyFont="1" applyFill="1" applyBorder="1" applyAlignment="1">
      <alignment horizontal="center" vertical="center" wrapText="1"/>
    </xf>
    <xf numFmtId="43" fontId="11" fillId="5" borderId="1" xfId="1" applyFont="1" applyFill="1" applyBorder="1" applyAlignment="1">
      <alignment vertical="center"/>
    </xf>
    <xf numFmtId="166" fontId="11" fillId="5" borderId="1" xfId="1" applyNumberFormat="1" applyFont="1" applyFill="1" applyBorder="1" applyAlignment="1">
      <alignment vertical="center"/>
    </xf>
    <xf numFmtId="166" fontId="10" fillId="5" borderId="1" xfId="1" applyNumberFormat="1" applyFont="1" applyFill="1" applyBorder="1" applyAlignment="1">
      <alignment vertical="center"/>
    </xf>
    <xf numFmtId="166" fontId="6" fillId="5" borderId="1" xfId="1" applyNumberFormat="1" applyFont="1" applyFill="1" applyBorder="1" applyAlignment="1">
      <alignment vertical="center"/>
    </xf>
    <xf numFmtId="9" fontId="6" fillId="5" borderId="1" xfId="2" applyFont="1" applyFill="1" applyBorder="1" applyAlignment="1">
      <alignment vertical="center"/>
    </xf>
    <xf numFmtId="41" fontId="6" fillId="5" borderId="1" xfId="1" applyNumberFormat="1" applyFont="1" applyFill="1" applyBorder="1" applyAlignment="1">
      <alignment vertical="center"/>
    </xf>
    <xf numFmtId="9" fontId="11" fillId="5" borderId="1" xfId="2" applyFont="1" applyFill="1" applyBorder="1" applyAlignment="1">
      <alignment vertical="center"/>
    </xf>
    <xf numFmtId="4" fontId="10" fillId="5" borderId="1" xfId="0" applyNumberFormat="1" applyFont="1" applyFill="1" applyBorder="1" applyAlignment="1">
      <alignment vertical="center"/>
    </xf>
    <xf numFmtId="43" fontId="13" fillId="5" borderId="1" xfId="1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43" fontId="11" fillId="5" borderId="0" xfId="0" applyNumberFormat="1" applyFont="1" applyFill="1"/>
    <xf numFmtId="0" fontId="10" fillId="5" borderId="0" xfId="0" applyFont="1" applyFill="1"/>
    <xf numFmtId="0" fontId="5" fillId="6" borderId="1" xfId="0" applyFont="1" applyFill="1" applyBorder="1" applyAlignment="1">
      <alignment horizontal="center" vertical="center"/>
    </xf>
    <xf numFmtId="10" fontId="2" fillId="6" borderId="1" xfId="2" applyNumberFormat="1" applyFont="1" applyFill="1" applyBorder="1" applyAlignment="1">
      <alignment vertical="center"/>
    </xf>
    <xf numFmtId="168" fontId="2" fillId="6" borderId="1" xfId="2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vertical="center"/>
    </xf>
    <xf numFmtId="166" fontId="2" fillId="6" borderId="1" xfId="1" applyNumberFormat="1" applyFont="1" applyFill="1" applyBorder="1" applyAlignment="1">
      <alignment vertical="center"/>
    </xf>
    <xf numFmtId="43" fontId="2" fillId="6" borderId="1" xfId="1" applyFont="1" applyFill="1" applyBorder="1" applyAlignment="1">
      <alignment vertical="center"/>
    </xf>
    <xf numFmtId="43" fontId="5" fillId="6" borderId="1" xfId="1" applyFont="1" applyFill="1" applyBorder="1" applyAlignment="1">
      <alignment vertical="center"/>
    </xf>
    <xf numFmtId="4" fontId="2" fillId="6" borderId="1" xfId="1" applyNumberFormat="1" applyFont="1" applyFill="1" applyBorder="1" applyAlignment="1">
      <alignment vertical="center"/>
    </xf>
    <xf numFmtId="164" fontId="2" fillId="6" borderId="1" xfId="1" applyNumberFormat="1" applyFont="1" applyFill="1" applyBorder="1" applyAlignment="1">
      <alignment vertical="center"/>
    </xf>
    <xf numFmtId="166" fontId="5" fillId="6" borderId="1" xfId="1" applyNumberFormat="1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horizontal="center" vertical="center" wrapText="1"/>
    </xf>
    <xf numFmtId="167" fontId="2" fillId="6" borderId="1" xfId="1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vertical="center" wrapText="1"/>
    </xf>
    <xf numFmtId="43" fontId="2" fillId="6" borderId="1" xfId="1" applyFont="1" applyFill="1" applyBorder="1" applyAlignment="1">
      <alignment horizontal="center" vertical="center"/>
    </xf>
    <xf numFmtId="9" fontId="5" fillId="6" borderId="1" xfId="2" applyFont="1" applyFill="1" applyBorder="1" applyAlignment="1">
      <alignment vertical="center"/>
    </xf>
    <xf numFmtId="3" fontId="2" fillId="6" borderId="1" xfId="1" applyNumberFormat="1" applyFont="1" applyFill="1" applyBorder="1" applyAlignment="1">
      <alignment vertical="center"/>
    </xf>
    <xf numFmtId="41" fontId="5" fillId="6" borderId="1" xfId="1" applyNumberFormat="1" applyFont="1" applyFill="1" applyBorder="1" applyAlignment="1">
      <alignment vertical="center"/>
    </xf>
    <xf numFmtId="9" fontId="2" fillId="6" borderId="1" xfId="2" applyFont="1" applyFill="1" applyBorder="1" applyAlignment="1">
      <alignment vertical="center"/>
    </xf>
    <xf numFmtId="43" fontId="9" fillId="6" borderId="1" xfId="1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2" fillId="6" borderId="1" xfId="1" applyNumberFormat="1" applyFont="1" applyFill="1" applyBorder="1" applyAlignment="1">
      <alignment vertical="center"/>
    </xf>
    <xf numFmtId="165" fontId="2" fillId="6" borderId="1" xfId="1" applyNumberFormat="1" applyFont="1" applyFill="1" applyBorder="1" applyAlignment="1">
      <alignment vertical="center"/>
    </xf>
    <xf numFmtId="43" fontId="11" fillId="6" borderId="1" xfId="1" applyFont="1" applyFill="1" applyBorder="1" applyAlignment="1">
      <alignment vertical="center"/>
    </xf>
    <xf numFmtId="3" fontId="5" fillId="6" borderId="1" xfId="1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 wrapText="1"/>
    </xf>
    <xf numFmtId="4" fontId="5" fillId="6" borderId="1" xfId="1" applyNumberFormat="1" applyFont="1" applyFill="1" applyBorder="1" applyAlignment="1">
      <alignment vertical="center"/>
    </xf>
    <xf numFmtId="43" fontId="2" fillId="6" borderId="0" xfId="0" applyNumberFormat="1" applyFont="1" applyFill="1"/>
    <xf numFmtId="0" fontId="0" fillId="6" borderId="0" xfId="0" applyFill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7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/>
    <xf numFmtId="0" fontId="8" fillId="4" borderId="1" xfId="0" applyFont="1" applyFill="1" applyBorder="1" applyAlignment="1"/>
    <xf numFmtId="0" fontId="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43" fontId="4" fillId="4" borderId="1" xfId="0" applyNumberFormat="1" applyFont="1" applyFill="1" applyBorder="1" applyAlignment="1">
      <alignment vertical="center" wrapText="1"/>
    </xf>
    <xf numFmtId="0" fontId="0" fillId="4" borderId="1" xfId="0" applyFill="1" applyBorder="1"/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43" fontId="2" fillId="4" borderId="1" xfId="1" applyFont="1" applyFill="1" applyBorder="1" applyAlignment="1">
      <alignment vertical="center"/>
    </xf>
    <xf numFmtId="10" fontId="2" fillId="4" borderId="1" xfId="2" applyNumberFormat="1" applyFont="1" applyFill="1" applyBorder="1" applyAlignment="1">
      <alignment vertical="center"/>
    </xf>
    <xf numFmtId="43" fontId="0" fillId="4" borderId="1" xfId="1" applyFont="1" applyFill="1" applyBorder="1" applyAlignment="1">
      <alignment vertical="center"/>
    </xf>
    <xf numFmtId="168" fontId="2" fillId="4" borderId="1" xfId="2" applyNumberFormat="1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166" fontId="2" fillId="4" borderId="1" xfId="1" applyNumberFormat="1" applyFont="1" applyFill="1" applyBorder="1" applyAlignment="1">
      <alignment vertical="center"/>
    </xf>
    <xf numFmtId="166" fontId="0" fillId="4" borderId="1" xfId="1" applyNumberFormat="1" applyFont="1" applyFill="1" applyBorder="1" applyAlignment="1">
      <alignment vertical="center"/>
    </xf>
    <xf numFmtId="166" fontId="5" fillId="4" borderId="1" xfId="1" applyNumberFormat="1" applyFont="1" applyFill="1" applyBorder="1" applyAlignment="1">
      <alignment vertical="center"/>
    </xf>
    <xf numFmtId="9" fontId="5" fillId="4" borderId="1" xfId="2" applyFont="1" applyFill="1" applyBorder="1" applyAlignment="1">
      <alignment vertical="center"/>
    </xf>
    <xf numFmtId="41" fontId="5" fillId="4" borderId="1" xfId="1" applyNumberFormat="1" applyFont="1" applyFill="1" applyBorder="1" applyAlignment="1">
      <alignment vertical="center"/>
    </xf>
    <xf numFmtId="9" fontId="2" fillId="4" borderId="1" xfId="2" applyFont="1" applyFill="1" applyBorder="1" applyAlignment="1">
      <alignment vertical="center"/>
    </xf>
    <xf numFmtId="4" fontId="0" fillId="4" borderId="1" xfId="0" applyNumberFormat="1" applyFont="1" applyFill="1" applyBorder="1" applyAlignment="1">
      <alignment vertical="center"/>
    </xf>
    <xf numFmtId="43" fontId="9" fillId="4" borderId="1" xfId="1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43" fontId="2" fillId="4" borderId="0" xfId="0" applyNumberFormat="1" applyFont="1" applyFill="1"/>
    <xf numFmtId="0" fontId="0" fillId="4" borderId="0" xfId="0" applyFont="1" applyFill="1"/>
    <xf numFmtId="43" fontId="0" fillId="4" borderId="0" xfId="0" applyNumberFormat="1" applyFill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19%20&#1055;&#1086;&#1076;&#1087;&#1086;&#1088;&#1086;&#1078;&#1089;&#1082;&#1072;&#1103;\&#1055;&#1086;&#1076;&#1087;&#1086;&#1088;&#1086;&#1078;&#1089;&#1082;&#1072;&#110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4%20&#1050;&#1080;&#1088;&#1080;&#1096;&#1089;&#1082;&#1072;&#1103;\&#1050;&#1080;&#1088;&#1080;&#1096;&#1089;&#1082;&#1072;&#1103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1%20&#1050;&#1080;&#1088;&#1086;&#1074;&#1089;&#1082;&#1072;&#1103;\&#1050;&#1080;&#1088;&#1086;&#1074;&#1089;&#1082;&#1072;&#1103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23%20&#1050;&#1088;&#1072;&#1089;&#1085;&#1099;&#1077;%20&#1047;&#1086;&#1088;&#1080;\&#1050;&#1088;&#1072;&#1089;&#1085;&#1099;&#1077;%20&#1047;&#1086;&#1088;&#108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22%20&#1051;&#1072;&#1088;&#1100;&#1103;&#1085;&#1089;&#1082;&#1072;&#1103;\&#1051;&#1072;&#1088;&#1100;&#1103;&#1085;&#1089;&#1082;&#1072;&#1103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3%20&#1051;&#1077;&#1089;&#1086;&#1073;&#1080;&#1088;&#1078;&#1089;&#1082;&#1072;&#1103;\&#1051;&#1077;&#1089;&#1086;&#1073;&#1080;&#1088;&#1078;&#1089;&#1082;&#1072;&#1103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12%20&#1051;&#1091;&#1078;&#1089;&#1082;&#1072;&#1103;%20&#1089;&#1072;&#1085;&#1072;&#1090;&#1086;&#1088;&#1085;&#1072;&#1103;\&#1051;&#1091;&#1078;&#1089;&#1082;&#1072;&#1103;%20&#1089;&#1072;&#1085;&#1072;&#1090;&#1086;&#1088;&#1085;&#1072;&#1103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11%20&#1051;&#1091;&#1078;&#1089;&#1082;&#1072;&#1103;\&#1051;&#1091;&#1078;&#1089;&#1082;&#1072;&#110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11\&#1051;&#1091;&#1078;&#1089;&#1082;&#1072;&#110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21%20&#1052;&#1075;&#1080;&#1085;&#1089;&#1082;&#1072;&#1103;\&#1052;&#1075;&#1080;&#1085;&#1089;&#1082;&#1072;&#1103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26%20&#1053;&#1072;&#1079;&#1080;&#1081;&#1089;&#1082;&#1080;&#1081;\&#1053;&#1072;&#1079;&#1080;&#1081;&#1089;&#1082;&#1080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1092;&#1080;&#1085;&#1072;&#1085;&#1089;&#1086;&#1074;&#1099;&#1081;%20&#1084;&#1077;&#1085;&#1077;&#1076;&#1078;&#1084;&#1077;&#1085;&#1090;%20&#1051;&#1043;&#105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6%20&#1053;&#1080;&#1082;&#1086;&#1083;&#1100;&#1089;&#1082;&#1072;&#1103;\&#1053;&#1080;&#1082;&#1086;&#1083;&#1100;&#1089;&#1082;&#1072;&#1103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9%20&#1051;&#1086;&#1075;&#1086;&#1089;\&#1051;&#1086;&#1075;&#1086;&#10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7%20&#1055;&#1088;&#1080;&#1084;&#1086;&#1088;&#1089;&#1082;&#1072;&#1103;\&#1055;&#1088;&#1080;&#1084;&#1086;&#1088;&#1089;&#1082;&#1072;&#1103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10%20&#1055;&#1088;&#1080;&#1086;&#1079;&#1077;&#1088;&#1089;&#1082;&#1072;&#1103;\&#1055;&#1088;&#1080;&#1086;&#1079;&#1077;&#1088;&#1089;&#1082;&#1072;&#1103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17%20&#1057;&#1080;&#1074;&#1077;&#1088;&#1089;&#1082;&#1072;&#1103;\&#1057;&#1080;&#1074;&#1077;&#1088;&#1089;&#1082;&#1072;&#1103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8%20&#1057;&#1083;&#1072;&#1085;&#1094;&#1077;&#1074;&#1089;&#1082;&#1072;&#1103;\&#1057;&#1083;&#1072;&#1085;&#1094;&#1077;&#1074;&#1089;&#1082;&#1072;&#1103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27%20&#1057;&#1103;&#1089;&#1100;&#1089;&#1090;&#1088;&#1086;&#1081;\&#1057;&#1103;&#1089;&#1100;&#1089;&#1090;&#1088;&#1086;&#1081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14%20&#1058;&#1080;&#1093;&#1074;&#1080;&#1085;&#1089;&#1082;&#1072;&#1103;\&#1058;&#1080;&#1093;&#1074;&#1080;&#1085;&#1089;&#1082;&#1072;&#1103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24%20&#1070;&#1082;&#1082;&#1086;&#1074;&#1089;&#1082;&#1072;&#1103;\&#1070;&#1082;&#1082;&#1086;&#1074;&#1089;&#1082;&#1072;&#1103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28%20&#1057;&#1083;&#1072;&#1085;&#1094;&#1077;&#1074;&#1089;&#1082;&#1072;&#1103;%20&#1079;&#1072;&#1082;&#1088;&#1099;&#1090;&#1072;&#1103;\&#1057;&#1083;&#1072;&#1085;&#1094;&#1077;&#1074;&#1089;&#1082;&#1072;&#1103;%20&#1079;&#1072;&#1082;&#1088;&#1099;&#1090;&#1072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1092;&#1080;&#1085;&#1072;&#1085;&#1089;&#1086;&#1074;&#1099;&#1081;%20&#1084;&#1077;&#1085;&#1077;&#1076;&#1078;&#1084;&#1077;&#1085;&#1090;%20&#1055;&#1050;%20&#1059;&#1096;&#1080;&#1085;&#1089;&#1082;&#1086;&#1075;&#1086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25%20&#1042;&#1044;&#1057;&#1050;&#1042;\&#1042;&#1044;&#1057;&#1050;&#1042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1092;&#1080;&#1085;&#1072;&#1085;&#1089;&#1086;&#1074;&#1099;&#1081;%20&#1084;&#1077;&#1085;&#1077;&#1076;&#1078;&#1084;&#1077;&#1085;&#1090;%20&#1048;&#1085;&#1090;&#1077;&#1083;&#1083;&#1077;&#1082;&#1090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1092;&#1080;&#1085;&#1072;&#1085;&#1089;&#1086;&#1074;&#1099;&#1081;%20&#1084;&#1077;&#1085;&#1077;&#1076;&#1078;&#1084;&#1077;&#1085;&#1090;_&#1051;&#1072;&#1076;&#1086;&#1075;&#1072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1092;&#1080;&#1085;&#1072;&#1085;&#1089;&#1086;&#1074;&#1099;&#1081;%20&#1084;&#1077;&#1085;&#1077;&#1076;&#1078;&#1084;&#1077;&#1085;&#1090;%20&#1056;&#1086;&#1089;&#1089;&#1086;&#1085;&#1100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1092;&#1080;&#1085;&#1072;&#1085;&#1089;&#1086;&#1074;&#1099;&#1081;%20&#1084;&#1077;&#1085;&#1077;&#1076;&#1078;&#1084;&#1077;&#1085;&#1090;%20&#1052;&#1040;&#1071;&#1050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1092;&#1080;&#1085;&#1072;&#1085;&#1089;&#1086;&#1074;&#1099;&#1081;%20&#1084;&#1077;&#1085;&#1077;&#1076;&#1078;&#1084;&#1077;&#1085;&#1090;%20&#1051;&#1054;&#1048;&#1056;&#1054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1092;&#1080;&#1085;&#1072;&#1085;&#1089;&#1086;&#1074;&#1099;&#1081;%20&#1084;&#1077;&#1085;&#1077;&#1076;&#1078;&#1084;&#1077;&#1085;&#1090;%20&#1048;&#1062;&#1054;&#1050;&#1054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16%20&#1060;&#1086;&#1088;&#1085;&#1086;&#1089;&#1086;&#1074;&#1089;&#1082;&#1072;&#1103;\&#1060;&#1086;&#1088;&#1085;&#1086;&#1089;&#1086;&#1074;&#1089;&#1082;&#1072;&#1103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15%20&#1057;&#1072;&#1073;&#1083;&#1080;&#1085;&#1089;&#1082;&#1072;&#1103;\&#1057;&#1072;&#1073;&#1083;&#1080;&#1085;&#1089;&#1082;&#1072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1092;&#1080;&#1085;&#1072;&#1085;&#1089;&#1086;&#1074;&#1099;&#1081;%20&#1084;&#1077;&#1085;&#1077;&#1076;&#1078;&#1084;&#1077;&#1085;&#1090;%20&#1041;&#1077;&#1088;&#1077;&#1079;&#1085;&#1103;&#1082;&#108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18%20&#1042;&#1086;&#1083;&#1093;&#1086;&#1074;&#1089;&#1082;&#1072;&#1103;\&#1042;&#1086;&#1083;&#1093;&#1086;&#1074;&#1089;&#1082;&#1072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2%20&#1057;&#1086;&#1089;&#1085;&#1086;&#1074;&#1086;&#1073;&#1086;&#1088;&#1089;&#1082;&#1072;&#1103;\&#1057;&#1086;&#1089;&#1085;&#1086;&#1074;&#1086;&#1073;&#1086;&#1088;&#1089;&#1082;&#1072;&#1103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20%20&#1042;&#1086;&#1083;&#1086;&#1089;&#1086;&#1074;&#1089;&#1082;&#1072;&#1103;\&#1042;&#1086;&#1083;&#1086;&#1089;&#1086;&#1074;&#1089;&#1082;&#1072;&#1103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5%20&#1042;&#1089;&#1077;&#1074;&#1086;&#1083;&#1086;&#1078;&#1089;&#1082;&#1072;&#1103;\&#1042;&#1089;&#1077;&#1074;&#1086;&#1083;&#1086;&#1078;&#1089;&#1082;&#1072;&#1103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_boytsova\AppData\Local\Microsoft\Windows\INetCache\Content.Outlook\MVZHLIKL\13%20&#1045;&#1092;&#1080;&#1084;&#1086;&#1074;&#1089;&#1082;&#1072;&#1103;\&#1045;&#1092;&#1080;&#1084;&#1086;&#1074;&#1089;&#1082;&#1072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3081250</v>
          </cell>
        </row>
        <row r="7">
          <cell r="H7">
            <v>3081250</v>
          </cell>
        </row>
        <row r="10">
          <cell r="H10">
            <v>3081250</v>
          </cell>
        </row>
        <row r="11">
          <cell r="H11">
            <v>3081250</v>
          </cell>
        </row>
        <row r="15">
          <cell r="H15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1639502</v>
          </cell>
        </row>
        <row r="26">
          <cell r="H26">
            <v>0</v>
          </cell>
        </row>
        <row r="27">
          <cell r="H27">
            <v>69576300</v>
          </cell>
        </row>
        <row r="30">
          <cell r="H30">
            <v>696000</v>
          </cell>
        </row>
        <row r="31">
          <cell r="H31">
            <v>0</v>
          </cell>
        </row>
        <row r="34">
          <cell r="H34">
            <v>17</v>
          </cell>
        </row>
        <row r="35">
          <cell r="H35">
            <v>17</v>
          </cell>
        </row>
        <row r="51">
          <cell r="H51">
            <v>65377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1639502</v>
          </cell>
        </row>
        <row r="60">
          <cell r="H60">
            <v>0</v>
          </cell>
        </row>
        <row r="61">
          <cell r="H61">
            <v>5344</v>
          </cell>
        </row>
        <row r="64">
          <cell r="H64">
            <v>0</v>
          </cell>
        </row>
        <row r="65">
          <cell r="H65">
            <v>12469</v>
          </cell>
        </row>
        <row r="66">
          <cell r="H66">
            <v>0</v>
          </cell>
        </row>
        <row r="67">
          <cell r="H67">
            <v>4121</v>
          </cell>
        </row>
        <row r="70">
          <cell r="H70">
            <v>27302704</v>
          </cell>
        </row>
        <row r="71">
          <cell r="H71">
            <v>28.7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56975686</v>
          </cell>
        </row>
        <row r="80">
          <cell r="H80">
            <v>2</v>
          </cell>
        </row>
        <row r="81">
          <cell r="H81">
            <v>2</v>
          </cell>
        </row>
        <row r="82">
          <cell r="H82">
            <v>2</v>
          </cell>
        </row>
        <row r="85">
          <cell r="H85">
            <v>3</v>
          </cell>
        </row>
        <row r="86">
          <cell r="H86">
            <v>3</v>
          </cell>
        </row>
        <row r="88">
          <cell r="H88">
            <v>0</v>
          </cell>
        </row>
        <row r="90">
          <cell r="H90">
            <v>87</v>
          </cell>
        </row>
        <row r="91">
          <cell r="H91">
            <v>87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23.6</v>
          </cell>
        </row>
        <row r="107">
          <cell r="H107">
            <v>80092</v>
          </cell>
        </row>
        <row r="108">
          <cell r="H108">
            <v>80788</v>
          </cell>
        </row>
        <row r="111">
          <cell r="H111">
            <v>0</v>
          </cell>
        </row>
        <row r="112">
          <cell r="H112">
            <v>80092</v>
          </cell>
        </row>
        <row r="114">
          <cell r="H114">
            <v>0</v>
          </cell>
        </row>
        <row r="118">
          <cell r="H118">
            <v>40</v>
          </cell>
        </row>
        <row r="119">
          <cell r="H119">
            <v>40</v>
          </cell>
        </row>
        <row r="122">
          <cell r="H122">
            <v>84</v>
          </cell>
        </row>
        <row r="123">
          <cell r="H123">
            <v>84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305000</v>
          </cell>
        </row>
        <row r="7">
          <cell r="H7">
            <v>305000</v>
          </cell>
        </row>
        <row r="10">
          <cell r="H10">
            <v>505000</v>
          </cell>
        </row>
        <row r="11">
          <cell r="H11">
            <v>505000</v>
          </cell>
        </row>
        <row r="15">
          <cell r="H15">
            <v>200000</v>
          </cell>
        </row>
        <row r="22">
          <cell r="H22">
            <v>0</v>
          </cell>
        </row>
        <row r="23">
          <cell r="H23">
            <v>1889.61</v>
          </cell>
        </row>
        <row r="24">
          <cell r="H24">
            <v>0</v>
          </cell>
        </row>
        <row r="25">
          <cell r="H25">
            <v>11604769.42</v>
          </cell>
        </row>
        <row r="26">
          <cell r="H26">
            <v>0</v>
          </cell>
        </row>
        <row r="27">
          <cell r="H27">
            <v>102945240</v>
          </cell>
        </row>
        <row r="30">
          <cell r="H30">
            <v>0</v>
          </cell>
        </row>
        <row r="31">
          <cell r="H31">
            <v>985140</v>
          </cell>
        </row>
        <row r="34">
          <cell r="H34">
            <v>9</v>
          </cell>
        </row>
        <row r="35">
          <cell r="H35">
            <v>17</v>
          </cell>
        </row>
        <row r="46">
          <cell r="H46">
            <v>305000</v>
          </cell>
        </row>
        <row r="47">
          <cell r="H47">
            <v>102945240</v>
          </cell>
        </row>
        <row r="51">
          <cell r="H51">
            <v>542000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0</v>
          </cell>
        </row>
        <row r="60">
          <cell r="H60">
            <v>0</v>
          </cell>
        </row>
        <row r="61">
          <cell r="H61">
            <v>0</v>
          </cell>
        </row>
        <row r="64">
          <cell r="H64">
            <v>0</v>
          </cell>
        </row>
        <row r="65">
          <cell r="H65">
            <v>2671708.02</v>
          </cell>
        </row>
        <row r="66">
          <cell r="H66">
            <v>0</v>
          </cell>
        </row>
        <row r="67">
          <cell r="H67">
            <v>1344642.39</v>
          </cell>
        </row>
        <row r="70">
          <cell r="H70">
            <v>46640919</v>
          </cell>
        </row>
        <row r="71">
          <cell r="H71">
            <v>48.7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87883770.040000007</v>
          </cell>
        </row>
        <row r="80">
          <cell r="H80">
            <v>2</v>
          </cell>
        </row>
        <row r="81">
          <cell r="H81">
            <v>2</v>
          </cell>
        </row>
        <row r="82">
          <cell r="H82">
            <v>2</v>
          </cell>
        </row>
        <row r="85">
          <cell r="H85">
            <v>1</v>
          </cell>
        </row>
        <row r="86">
          <cell r="H86">
            <v>1</v>
          </cell>
        </row>
        <row r="88">
          <cell r="H88">
            <v>0</v>
          </cell>
        </row>
        <row r="90">
          <cell r="H90">
            <v>85</v>
          </cell>
        </row>
        <row r="91">
          <cell r="H91">
            <v>89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19.53</v>
          </cell>
        </row>
        <row r="107">
          <cell r="H107">
            <v>109787.46</v>
          </cell>
        </row>
        <row r="108">
          <cell r="H108">
            <v>109787.46</v>
          </cell>
        </row>
        <row r="111">
          <cell r="H111">
            <v>0</v>
          </cell>
        </row>
        <row r="112">
          <cell r="H112">
            <v>110292.46</v>
          </cell>
        </row>
        <row r="118">
          <cell r="H118">
            <v>30</v>
          </cell>
        </row>
        <row r="119">
          <cell r="H119">
            <v>30</v>
          </cell>
        </row>
        <row r="122">
          <cell r="H122">
            <v>82</v>
          </cell>
        </row>
        <row r="123">
          <cell r="H123">
            <v>82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24">
          <cell r="H24">
            <v>0</v>
          </cell>
        </row>
        <row r="25">
          <cell r="H25">
            <v>11843879.050000001</v>
          </cell>
        </row>
        <row r="27">
          <cell r="H27">
            <v>99401700</v>
          </cell>
        </row>
        <row r="30">
          <cell r="H30">
            <v>92700</v>
          </cell>
        </row>
        <row r="31">
          <cell r="H31">
            <v>1288117.8700000001</v>
          </cell>
        </row>
        <row r="34">
          <cell r="H34">
            <v>7</v>
          </cell>
        </row>
        <row r="35">
          <cell r="H35">
            <v>11</v>
          </cell>
        </row>
        <row r="58">
          <cell r="H58">
            <v>92700</v>
          </cell>
        </row>
        <row r="61">
          <cell r="H61">
            <v>318808.93</v>
          </cell>
        </row>
        <row r="64">
          <cell r="H64">
            <v>0</v>
          </cell>
        </row>
        <row r="65">
          <cell r="H65">
            <v>10015.700000000001</v>
          </cell>
        </row>
        <row r="66">
          <cell r="H66">
            <v>0</v>
          </cell>
        </row>
        <row r="67">
          <cell r="H67">
            <v>3073.54</v>
          </cell>
        </row>
        <row r="70">
          <cell r="H70">
            <v>43713500</v>
          </cell>
        </row>
        <row r="71">
          <cell r="H71">
            <v>46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83872451.530000001</v>
          </cell>
        </row>
        <row r="80">
          <cell r="H80">
            <v>2</v>
          </cell>
        </row>
        <row r="81">
          <cell r="H81">
            <v>2</v>
          </cell>
        </row>
        <row r="82">
          <cell r="H82">
            <v>2</v>
          </cell>
        </row>
        <row r="85">
          <cell r="H85">
            <v>1</v>
          </cell>
        </row>
        <row r="86">
          <cell r="H86">
            <v>1</v>
          </cell>
        </row>
        <row r="90">
          <cell r="H90">
            <v>94</v>
          </cell>
        </row>
        <row r="91">
          <cell r="H91">
            <v>94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4">
          <cell r="H104">
            <v>0</v>
          </cell>
        </row>
        <row r="107">
          <cell r="H107">
            <v>106685.16</v>
          </cell>
        </row>
        <row r="108">
          <cell r="H108">
            <v>106685.16</v>
          </cell>
        </row>
        <row r="112">
          <cell r="H112">
            <v>106592.16</v>
          </cell>
        </row>
        <row r="118">
          <cell r="H118">
            <v>46</v>
          </cell>
        </row>
        <row r="119">
          <cell r="H119">
            <v>46</v>
          </cell>
        </row>
        <row r="122">
          <cell r="H122">
            <v>76</v>
          </cell>
        </row>
        <row r="123">
          <cell r="H123">
            <v>76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108791.7</v>
          </cell>
        </row>
        <row r="7">
          <cell r="H7">
            <v>108791.7</v>
          </cell>
        </row>
        <row r="10">
          <cell r="H10">
            <v>100928.2</v>
          </cell>
        </row>
        <row r="11">
          <cell r="H11">
            <v>152308.38</v>
          </cell>
        </row>
        <row r="15">
          <cell r="H15">
            <v>0</v>
          </cell>
        </row>
        <row r="22">
          <cell r="H22">
            <v>2841542.66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381010.46</v>
          </cell>
        </row>
        <row r="26">
          <cell r="H26">
            <v>0</v>
          </cell>
        </row>
        <row r="27">
          <cell r="H27">
            <v>165565434.15000001</v>
          </cell>
        </row>
        <row r="30">
          <cell r="H30">
            <v>3011316.4</v>
          </cell>
        </row>
        <row r="31">
          <cell r="H31">
            <v>405373.83</v>
          </cell>
        </row>
        <row r="34">
          <cell r="H34">
            <v>25</v>
          </cell>
        </row>
        <row r="35">
          <cell r="H35">
            <v>13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29891.99</v>
          </cell>
        </row>
        <row r="60">
          <cell r="H60">
            <v>0</v>
          </cell>
        </row>
        <row r="61">
          <cell r="H61">
            <v>985955.83999999997</v>
          </cell>
        </row>
        <row r="64">
          <cell r="H64">
            <v>0</v>
          </cell>
        </row>
        <row r="65">
          <cell r="H65">
            <v>10414322.92</v>
          </cell>
        </row>
        <row r="66">
          <cell r="H66">
            <v>0</v>
          </cell>
        </row>
        <row r="67">
          <cell r="H67">
            <v>17836497.16</v>
          </cell>
        </row>
        <row r="70">
          <cell r="H70">
            <v>66897700</v>
          </cell>
        </row>
        <row r="71">
          <cell r="H71">
            <v>70.7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131867987.23</v>
          </cell>
        </row>
        <row r="80">
          <cell r="H80">
            <v>3</v>
          </cell>
        </row>
        <row r="81">
          <cell r="H81">
            <v>3</v>
          </cell>
        </row>
        <row r="82">
          <cell r="H82">
            <v>5</v>
          </cell>
        </row>
        <row r="85">
          <cell r="H85">
            <v>2</v>
          </cell>
        </row>
        <row r="86">
          <cell r="H86">
            <v>2</v>
          </cell>
        </row>
        <row r="88">
          <cell r="H88">
            <v>0</v>
          </cell>
        </row>
        <row r="90">
          <cell r="H90">
            <v>89</v>
          </cell>
        </row>
        <row r="91">
          <cell r="H91">
            <v>89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45.28</v>
          </cell>
        </row>
        <row r="107">
          <cell r="H107">
            <v>174383.16</v>
          </cell>
        </row>
        <row r="108">
          <cell r="H108">
            <v>179123</v>
          </cell>
        </row>
        <row r="111">
          <cell r="H111">
            <v>0</v>
          </cell>
        </row>
        <row r="112">
          <cell r="H112">
            <v>179123</v>
          </cell>
        </row>
        <row r="118">
          <cell r="H118">
            <v>37</v>
          </cell>
        </row>
        <row r="119">
          <cell r="H119">
            <v>37</v>
          </cell>
        </row>
        <row r="122">
          <cell r="H122">
            <v>124.9</v>
          </cell>
        </row>
        <row r="123">
          <cell r="H123">
            <v>124.9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  <sheetName val="Лист1"/>
    </sheetNames>
    <sheetDataSet>
      <sheetData sheetId="0">
        <row r="6">
          <cell r="H6">
            <v>0</v>
          </cell>
        </row>
        <row r="7">
          <cell r="H7">
            <v>0</v>
          </cell>
        </row>
        <row r="10">
          <cell r="H10">
            <v>0</v>
          </cell>
        </row>
        <row r="11">
          <cell r="H11">
            <v>0</v>
          </cell>
        </row>
        <row r="15">
          <cell r="H15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2463315.71</v>
          </cell>
        </row>
        <row r="26">
          <cell r="H26">
            <v>0</v>
          </cell>
        </row>
        <row r="27">
          <cell r="H27">
            <v>70160500</v>
          </cell>
        </row>
        <row r="30">
          <cell r="H30">
            <v>0</v>
          </cell>
        </row>
        <row r="31">
          <cell r="H31">
            <v>2495292</v>
          </cell>
        </row>
        <row r="34">
          <cell r="H34">
            <v>17</v>
          </cell>
        </row>
        <row r="35">
          <cell r="H35">
            <v>17</v>
          </cell>
        </row>
        <row r="46">
          <cell r="H46">
            <v>0</v>
          </cell>
        </row>
        <row r="47">
          <cell r="H47">
            <v>70160500</v>
          </cell>
        </row>
        <row r="51">
          <cell r="H51">
            <v>0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20423.14</v>
          </cell>
        </row>
        <row r="60">
          <cell r="H60">
            <v>0</v>
          </cell>
        </row>
        <row r="61">
          <cell r="H61">
            <v>339149.3</v>
          </cell>
        </row>
        <row r="64">
          <cell r="H64">
            <v>0</v>
          </cell>
        </row>
        <row r="65">
          <cell r="H65">
            <v>5137.6000000000004</v>
          </cell>
        </row>
        <row r="66">
          <cell r="H66">
            <v>0</v>
          </cell>
        </row>
        <row r="67">
          <cell r="H67">
            <v>4895.8999999999996</v>
          </cell>
        </row>
        <row r="70">
          <cell r="H70">
            <v>27399635</v>
          </cell>
        </row>
        <row r="71">
          <cell r="H71">
            <v>29.2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57446227.649999999</v>
          </cell>
        </row>
        <row r="80">
          <cell r="H80">
            <v>2</v>
          </cell>
        </row>
        <row r="81">
          <cell r="H81">
            <v>2</v>
          </cell>
        </row>
        <row r="82">
          <cell r="H82">
            <v>2</v>
          </cell>
        </row>
        <row r="85">
          <cell r="H85">
            <v>1</v>
          </cell>
        </row>
        <row r="86">
          <cell r="H86">
            <v>1</v>
          </cell>
        </row>
        <row r="88">
          <cell r="H88">
            <v>0</v>
          </cell>
        </row>
        <row r="90">
          <cell r="H90">
            <v>92</v>
          </cell>
        </row>
        <row r="91">
          <cell r="H91">
            <v>92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1</v>
          </cell>
        </row>
        <row r="104">
          <cell r="H104">
            <v>14.64</v>
          </cell>
        </row>
        <row r="107">
          <cell r="H107">
            <v>76051.63</v>
          </cell>
        </row>
        <row r="108">
          <cell r="H108">
            <v>76051.63</v>
          </cell>
        </row>
        <row r="111">
          <cell r="H111">
            <v>0</v>
          </cell>
        </row>
        <row r="112">
          <cell r="H112">
            <v>76051.63</v>
          </cell>
        </row>
        <row r="118">
          <cell r="H118">
            <v>45</v>
          </cell>
        </row>
        <row r="119">
          <cell r="H119">
            <v>45</v>
          </cell>
        </row>
        <row r="122">
          <cell r="H122">
            <v>58</v>
          </cell>
        </row>
        <row r="123">
          <cell r="H123">
            <v>58</v>
          </cell>
        </row>
      </sheetData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619044.69999999995</v>
          </cell>
        </row>
        <row r="7">
          <cell r="H7">
            <v>622914.07999999996</v>
          </cell>
        </row>
        <row r="10">
          <cell r="H10">
            <v>619914.07999999996</v>
          </cell>
        </row>
        <row r="11">
          <cell r="H11">
            <v>622914.07999999996</v>
          </cell>
        </row>
        <row r="15">
          <cell r="H15">
            <v>622914.07999999996</v>
          </cell>
        </row>
        <row r="22">
          <cell r="H22">
            <v>0</v>
          </cell>
        </row>
        <row r="23">
          <cell r="H23">
            <v>14927.04</v>
          </cell>
        </row>
        <row r="24">
          <cell r="H24">
            <v>14927.04</v>
          </cell>
        </row>
        <row r="25">
          <cell r="H25">
            <v>14927.04</v>
          </cell>
        </row>
        <row r="26">
          <cell r="H26">
            <v>0</v>
          </cell>
        </row>
        <row r="27">
          <cell r="H27">
            <v>14927.04</v>
          </cell>
        </row>
        <row r="30">
          <cell r="H30">
            <v>19604</v>
          </cell>
        </row>
        <row r="31">
          <cell r="H31">
            <v>19604</v>
          </cell>
        </row>
        <row r="34">
          <cell r="H34">
            <v>5</v>
          </cell>
        </row>
        <row r="35">
          <cell r="H35">
            <v>5</v>
          </cell>
        </row>
        <row r="51">
          <cell r="H51">
            <v>1863951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0</v>
          </cell>
        </row>
        <row r="60">
          <cell r="H60">
            <v>0</v>
          </cell>
        </row>
        <row r="61">
          <cell r="H61">
            <v>0</v>
          </cell>
        </row>
        <row r="64">
          <cell r="H64">
            <v>0</v>
          </cell>
        </row>
        <row r="65">
          <cell r="H65">
            <v>4867.5</v>
          </cell>
        </row>
        <row r="66">
          <cell r="H66">
            <v>42.5</v>
          </cell>
        </row>
        <row r="67">
          <cell r="H67">
            <v>5787</v>
          </cell>
        </row>
        <row r="70">
          <cell r="H70">
            <v>49229100</v>
          </cell>
        </row>
        <row r="71">
          <cell r="H71">
            <v>56.21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32415.88</v>
          </cell>
        </row>
        <row r="77">
          <cell r="H77">
            <v>633971.74</v>
          </cell>
        </row>
        <row r="80">
          <cell r="H80">
            <v>3</v>
          </cell>
        </row>
        <row r="81">
          <cell r="H81">
            <v>3</v>
          </cell>
        </row>
        <row r="82">
          <cell r="H82">
            <v>3</v>
          </cell>
        </row>
        <row r="85">
          <cell r="H85">
            <v>1</v>
          </cell>
        </row>
        <row r="86">
          <cell r="H86">
            <v>1</v>
          </cell>
        </row>
        <row r="88">
          <cell r="H88">
            <v>0</v>
          </cell>
        </row>
        <row r="90">
          <cell r="H90">
            <v>91</v>
          </cell>
        </row>
        <row r="91">
          <cell r="H91">
            <v>91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24.43570592</v>
          </cell>
        </row>
        <row r="107">
          <cell r="H107">
            <v>136845.84696</v>
          </cell>
        </row>
        <row r="108">
          <cell r="H108">
            <v>136860.774</v>
          </cell>
        </row>
        <row r="111">
          <cell r="H111">
            <v>0</v>
          </cell>
        </row>
        <row r="112">
          <cell r="H112">
            <v>136845.84696</v>
          </cell>
        </row>
        <row r="118">
          <cell r="H118">
            <v>50</v>
          </cell>
        </row>
        <row r="119">
          <cell r="H119">
            <v>50</v>
          </cell>
        </row>
        <row r="122">
          <cell r="H122">
            <v>103</v>
          </cell>
        </row>
        <row r="123">
          <cell r="H123">
            <v>104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0</v>
          </cell>
        </row>
        <row r="7">
          <cell r="H7">
            <v>0</v>
          </cell>
        </row>
        <row r="10">
          <cell r="H10">
            <v>0</v>
          </cell>
        </row>
        <row r="11">
          <cell r="H11">
            <v>0</v>
          </cell>
        </row>
        <row r="15">
          <cell r="H15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9010470.75</v>
          </cell>
        </row>
        <row r="26">
          <cell r="H26">
            <v>0</v>
          </cell>
        </row>
        <row r="27">
          <cell r="H27">
            <v>129658500</v>
          </cell>
        </row>
        <row r="30">
          <cell r="H30">
            <v>17084380</v>
          </cell>
        </row>
        <row r="31">
          <cell r="H31">
            <v>17084380</v>
          </cell>
        </row>
        <row r="34">
          <cell r="H34">
            <v>19</v>
          </cell>
        </row>
        <row r="35">
          <cell r="H35">
            <v>19</v>
          </cell>
        </row>
        <row r="51">
          <cell r="H51">
            <v>0</v>
          </cell>
        </row>
        <row r="53">
          <cell r="H53">
            <v>0</v>
          </cell>
        </row>
        <row r="57">
          <cell r="H57">
            <v>0</v>
          </cell>
        </row>
        <row r="58">
          <cell r="H58">
            <v>0</v>
          </cell>
        </row>
        <row r="60">
          <cell r="H60">
            <v>0</v>
          </cell>
        </row>
        <row r="61">
          <cell r="H61">
            <v>7741935.7800000003</v>
          </cell>
        </row>
        <row r="64">
          <cell r="H64">
            <v>0</v>
          </cell>
        </row>
        <row r="65">
          <cell r="H65">
            <v>19747.5</v>
          </cell>
        </row>
        <row r="66">
          <cell r="H66">
            <v>0</v>
          </cell>
        </row>
        <row r="67">
          <cell r="H67">
            <v>13959.28</v>
          </cell>
        </row>
        <row r="70">
          <cell r="H70">
            <v>48830500</v>
          </cell>
        </row>
        <row r="71">
          <cell r="H71">
            <v>58.2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104753047</v>
          </cell>
        </row>
        <row r="77">
          <cell r="H77">
            <v>129658500</v>
          </cell>
        </row>
        <row r="80">
          <cell r="H80">
            <v>3</v>
          </cell>
        </row>
        <row r="81">
          <cell r="H81">
            <v>3</v>
          </cell>
        </row>
        <row r="82">
          <cell r="H82">
            <v>3</v>
          </cell>
        </row>
        <row r="85">
          <cell r="H85">
            <v>2</v>
          </cell>
        </row>
        <row r="86">
          <cell r="H86">
            <v>2</v>
          </cell>
        </row>
        <row r="88">
          <cell r="H88">
            <v>0</v>
          </cell>
        </row>
        <row r="90">
          <cell r="H90">
            <v>88</v>
          </cell>
        </row>
        <row r="91">
          <cell r="H91">
            <v>88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 t="str">
            <v>-</v>
          </cell>
        </row>
        <row r="107">
          <cell r="H107">
            <v>0</v>
          </cell>
        </row>
        <row r="108">
          <cell r="H108">
            <v>159678.01999999999</v>
          </cell>
        </row>
        <row r="111">
          <cell r="H111">
            <v>0</v>
          </cell>
        </row>
        <row r="112">
          <cell r="H112">
            <v>142628.53</v>
          </cell>
        </row>
        <row r="118">
          <cell r="H118">
            <v>32</v>
          </cell>
        </row>
        <row r="119">
          <cell r="H119">
            <v>32</v>
          </cell>
        </row>
        <row r="122">
          <cell r="H122">
            <v>113</v>
          </cell>
        </row>
        <row r="123">
          <cell r="H123">
            <v>113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34527.29</v>
          </cell>
        </row>
        <row r="7">
          <cell r="H7">
            <v>34527.29</v>
          </cell>
        </row>
        <row r="10">
          <cell r="H10">
            <v>34527.29</v>
          </cell>
        </row>
        <row r="11">
          <cell r="H11">
            <v>34527.29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10749453.92</v>
          </cell>
        </row>
        <row r="25">
          <cell r="H25">
            <v>10749453.92</v>
          </cell>
        </row>
        <row r="26">
          <cell r="H26">
            <v>0</v>
          </cell>
        </row>
        <row r="27">
          <cell r="H27">
            <v>138572600</v>
          </cell>
        </row>
        <row r="30">
          <cell r="H30">
            <v>18436</v>
          </cell>
        </row>
        <row r="31">
          <cell r="H31">
            <v>159851</v>
          </cell>
        </row>
        <row r="34">
          <cell r="H34">
            <v>13</v>
          </cell>
        </row>
        <row r="35">
          <cell r="H35">
            <v>13</v>
          </cell>
        </row>
        <row r="51">
          <cell r="H51">
            <v>56657.62</v>
          </cell>
        </row>
        <row r="57">
          <cell r="H57">
            <v>0</v>
          </cell>
        </row>
        <row r="58">
          <cell r="H58">
            <v>0</v>
          </cell>
        </row>
        <row r="60">
          <cell r="H60">
            <v>0</v>
          </cell>
        </row>
        <row r="61">
          <cell r="H61">
            <v>520611.92</v>
          </cell>
        </row>
        <row r="64">
          <cell r="H64">
            <v>0</v>
          </cell>
        </row>
        <row r="65">
          <cell r="H65">
            <v>52298</v>
          </cell>
        </row>
        <row r="66">
          <cell r="H66">
            <v>0</v>
          </cell>
        </row>
        <row r="67">
          <cell r="H67">
            <v>8941</v>
          </cell>
        </row>
        <row r="70">
          <cell r="H70">
            <v>51374889</v>
          </cell>
        </row>
        <row r="71">
          <cell r="H71">
            <v>50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95162947.480000004</v>
          </cell>
        </row>
        <row r="80">
          <cell r="H80">
            <v>3</v>
          </cell>
        </row>
        <row r="81">
          <cell r="H81">
            <v>3</v>
          </cell>
        </row>
        <row r="82">
          <cell r="H82">
            <v>3</v>
          </cell>
        </row>
        <row r="85">
          <cell r="H85">
            <v>2</v>
          </cell>
        </row>
        <row r="86">
          <cell r="H86">
            <v>2</v>
          </cell>
        </row>
        <row r="88">
          <cell r="H88">
            <v>0</v>
          </cell>
        </row>
        <row r="90">
          <cell r="H90">
            <v>88</v>
          </cell>
        </row>
        <row r="91">
          <cell r="H91">
            <v>88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59</v>
          </cell>
        </row>
        <row r="107">
          <cell r="H107">
            <v>34527.29</v>
          </cell>
        </row>
        <row r="108">
          <cell r="H108">
            <v>34527.29</v>
          </cell>
        </row>
        <row r="111">
          <cell r="H111">
            <v>0</v>
          </cell>
        </row>
        <row r="118">
          <cell r="H118">
            <v>33</v>
          </cell>
        </row>
        <row r="119">
          <cell r="H119">
            <v>33</v>
          </cell>
        </row>
        <row r="122">
          <cell r="H122">
            <v>92</v>
          </cell>
        </row>
        <row r="123">
          <cell r="H123">
            <v>92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70643</v>
          </cell>
        </row>
        <row r="15">
          <cell r="H15">
            <v>70643</v>
          </cell>
        </row>
        <row r="54">
          <cell r="H54">
            <v>0</v>
          </cell>
        </row>
        <row r="112">
          <cell r="H112">
            <v>117896.05499999999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  <sheetName val="Лист1"/>
    </sheetNames>
    <sheetDataSet>
      <sheetData sheetId="0">
        <row r="6">
          <cell r="H6">
            <v>342619.06</v>
          </cell>
        </row>
        <row r="7">
          <cell r="H7">
            <v>342619.06</v>
          </cell>
        </row>
        <row r="10">
          <cell r="H10">
            <v>305772.86</v>
          </cell>
        </row>
        <row r="11">
          <cell r="H11">
            <v>325772.86</v>
          </cell>
        </row>
        <row r="15">
          <cell r="H15">
            <v>100000</v>
          </cell>
        </row>
        <row r="22">
          <cell r="H22">
            <v>1425851.79</v>
          </cell>
        </row>
        <row r="23">
          <cell r="H23">
            <v>164523.94</v>
          </cell>
        </row>
        <row r="24">
          <cell r="H24">
            <v>0</v>
          </cell>
        </row>
        <row r="25">
          <cell r="H25">
            <v>9635875.3599999994</v>
          </cell>
        </row>
        <row r="26">
          <cell r="H26">
            <v>0</v>
          </cell>
        </row>
        <row r="27">
          <cell r="H27">
            <v>117968200</v>
          </cell>
        </row>
        <row r="30">
          <cell r="H30">
            <v>108</v>
          </cell>
        </row>
        <row r="31">
          <cell r="H31">
            <v>643079.23</v>
          </cell>
        </row>
        <row r="34">
          <cell r="H34">
            <v>17</v>
          </cell>
        </row>
        <row r="35">
          <cell r="H35">
            <v>15</v>
          </cell>
        </row>
        <row r="46">
          <cell r="H46">
            <v>342619.06</v>
          </cell>
        </row>
        <row r="47">
          <cell r="H47">
            <v>117968200</v>
          </cell>
        </row>
        <row r="51">
          <cell r="H51">
            <v>405772.86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0</v>
          </cell>
        </row>
        <row r="60">
          <cell r="H60">
            <v>0</v>
          </cell>
        </row>
        <row r="61">
          <cell r="H61">
            <v>0</v>
          </cell>
        </row>
        <row r="64">
          <cell r="H64">
            <v>0</v>
          </cell>
        </row>
        <row r="65">
          <cell r="H65">
            <v>57484.21</v>
          </cell>
        </row>
        <row r="66">
          <cell r="H66">
            <v>0</v>
          </cell>
        </row>
        <row r="67">
          <cell r="H67">
            <v>5927.2</v>
          </cell>
        </row>
        <row r="70">
          <cell r="H70">
            <v>44236810.329999998</v>
          </cell>
        </row>
        <row r="71">
          <cell r="H71">
            <v>40.85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95473853.010000005</v>
          </cell>
        </row>
        <row r="80">
          <cell r="H80">
            <v>3</v>
          </cell>
        </row>
        <row r="81">
          <cell r="H81">
            <v>3</v>
          </cell>
        </row>
        <row r="82">
          <cell r="H82">
            <v>3</v>
          </cell>
        </row>
        <row r="85">
          <cell r="H85">
            <v>1</v>
          </cell>
        </row>
        <row r="86">
          <cell r="H86">
            <v>1</v>
          </cell>
        </row>
        <row r="88">
          <cell r="H88">
            <v>0</v>
          </cell>
        </row>
        <row r="90">
          <cell r="H90">
            <v>100</v>
          </cell>
        </row>
        <row r="91">
          <cell r="H91">
            <v>88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0</v>
          </cell>
        </row>
        <row r="107">
          <cell r="H107">
            <v>116542.35</v>
          </cell>
        </row>
        <row r="108">
          <cell r="H108">
            <v>117968.2</v>
          </cell>
        </row>
        <row r="111">
          <cell r="H111">
            <v>0</v>
          </cell>
        </row>
        <row r="112">
          <cell r="H112">
            <v>116452.35</v>
          </cell>
        </row>
        <row r="118">
          <cell r="H118">
            <v>43</v>
          </cell>
        </row>
        <row r="119">
          <cell r="H119">
            <v>43</v>
          </cell>
        </row>
        <row r="122">
          <cell r="H122">
            <v>80</v>
          </cell>
        </row>
        <row r="123">
          <cell r="H123">
            <v>80</v>
          </cell>
        </row>
      </sheetData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0</v>
          </cell>
        </row>
        <row r="7">
          <cell r="H7">
            <v>0</v>
          </cell>
        </row>
        <row r="10">
          <cell r="H10">
            <v>0</v>
          </cell>
        </row>
        <row r="11">
          <cell r="H11">
            <v>0</v>
          </cell>
        </row>
        <row r="15">
          <cell r="H15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110627000</v>
          </cell>
        </row>
        <row r="30">
          <cell r="H30">
            <v>0</v>
          </cell>
        </row>
        <row r="31">
          <cell r="H31">
            <v>1100000</v>
          </cell>
        </row>
        <row r="34">
          <cell r="H34">
            <v>8</v>
          </cell>
        </row>
        <row r="35">
          <cell r="H35">
            <v>8</v>
          </cell>
        </row>
        <row r="51">
          <cell r="H51">
            <v>0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0</v>
          </cell>
        </row>
        <row r="60">
          <cell r="H60">
            <v>0</v>
          </cell>
        </row>
        <row r="61">
          <cell r="H61">
            <v>0</v>
          </cell>
        </row>
        <row r="64">
          <cell r="H64">
            <v>0</v>
          </cell>
        </row>
        <row r="65">
          <cell r="H65">
            <v>4281</v>
          </cell>
        </row>
        <row r="66">
          <cell r="H66">
            <v>0</v>
          </cell>
        </row>
        <row r="67">
          <cell r="H67">
            <v>12112.5</v>
          </cell>
        </row>
        <row r="70">
          <cell r="H70">
            <v>44131400</v>
          </cell>
        </row>
        <row r="71">
          <cell r="H71">
            <v>49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87948320</v>
          </cell>
        </row>
        <row r="80">
          <cell r="H80">
            <v>2</v>
          </cell>
        </row>
        <row r="81">
          <cell r="H81">
            <v>2</v>
          </cell>
        </row>
        <row r="82">
          <cell r="H82">
            <v>2</v>
          </cell>
        </row>
        <row r="85">
          <cell r="H85">
            <v>100</v>
          </cell>
        </row>
        <row r="86">
          <cell r="H86">
            <v>100</v>
          </cell>
        </row>
        <row r="88">
          <cell r="H88">
            <v>0</v>
          </cell>
        </row>
        <row r="90">
          <cell r="H90">
            <v>158</v>
          </cell>
        </row>
        <row r="91">
          <cell r="H91">
            <v>158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43.4</v>
          </cell>
        </row>
        <row r="107">
          <cell r="H107">
            <v>130257.60000000001</v>
          </cell>
        </row>
        <row r="108">
          <cell r="H108">
            <v>130257.60000000001</v>
          </cell>
        </row>
        <row r="111">
          <cell r="H111">
            <v>0</v>
          </cell>
        </row>
        <row r="112">
          <cell r="H112">
            <v>0</v>
          </cell>
        </row>
        <row r="118">
          <cell r="H118">
            <v>50</v>
          </cell>
        </row>
        <row r="119">
          <cell r="H119">
            <v>50</v>
          </cell>
        </row>
        <row r="122">
          <cell r="H122">
            <v>87</v>
          </cell>
        </row>
        <row r="123">
          <cell r="H123">
            <v>87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1170626643.78</v>
          </cell>
        </row>
        <row r="7">
          <cell r="H7">
            <v>1170626643.78</v>
          </cell>
        </row>
        <row r="10">
          <cell r="H10">
            <v>1235739187.8599999</v>
          </cell>
        </row>
        <row r="11">
          <cell r="H11">
            <v>1235739187.8599999</v>
          </cell>
        </row>
        <row r="15">
          <cell r="H15">
            <v>1236588123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187627948.88</v>
          </cell>
        </row>
        <row r="25">
          <cell r="H25">
            <v>50149292.210000001</v>
          </cell>
        </row>
        <row r="26">
          <cell r="H26">
            <v>0</v>
          </cell>
        </row>
        <row r="27">
          <cell r="H27">
            <v>1089753440</v>
          </cell>
        </row>
        <row r="30">
          <cell r="H30">
            <v>40222054.609999999</v>
          </cell>
        </row>
        <row r="31">
          <cell r="H31">
            <v>197172351.27000001</v>
          </cell>
        </row>
        <row r="34">
          <cell r="H34">
            <v>17</v>
          </cell>
        </row>
        <row r="35">
          <cell r="H35">
            <v>14</v>
          </cell>
        </row>
        <row r="43">
          <cell r="H43">
            <v>1125203783.5</v>
          </cell>
        </row>
        <row r="50">
          <cell r="H50">
            <v>12498537.050000001</v>
          </cell>
        </row>
        <row r="53">
          <cell r="H53">
            <v>1833325106.1099999</v>
          </cell>
        </row>
        <row r="57">
          <cell r="H57">
            <v>1561459.24</v>
          </cell>
        </row>
        <row r="58">
          <cell r="H58">
            <v>0</v>
          </cell>
        </row>
        <row r="59">
          <cell r="H59">
            <v>44072.79</v>
          </cell>
        </row>
        <row r="62">
          <cell r="H62">
            <v>601385.9</v>
          </cell>
        </row>
        <row r="63">
          <cell r="H63">
            <v>334</v>
          </cell>
        </row>
        <row r="64">
          <cell r="H64">
            <v>12</v>
          </cell>
        </row>
        <row r="65">
          <cell r="H65">
            <v>145.66</v>
          </cell>
        </row>
        <row r="68">
          <cell r="H68">
            <v>1909139898.3699999</v>
          </cell>
        </row>
        <row r="69">
          <cell r="H69">
            <v>2137749647.0999999</v>
          </cell>
        </row>
        <row r="72">
          <cell r="H72">
            <v>22</v>
          </cell>
        </row>
        <row r="73">
          <cell r="H73">
            <v>19</v>
          </cell>
        </row>
        <row r="74">
          <cell r="H74">
            <v>22</v>
          </cell>
        </row>
        <row r="77">
          <cell r="H77">
            <v>1</v>
          </cell>
        </row>
        <row r="78">
          <cell r="H78">
            <v>1</v>
          </cell>
        </row>
        <row r="80">
          <cell r="H80">
            <v>0</v>
          </cell>
        </row>
        <row r="82">
          <cell r="H82">
            <v>90</v>
          </cell>
        </row>
        <row r="83">
          <cell r="H83">
            <v>93</v>
          </cell>
        </row>
        <row r="85">
          <cell r="H85">
            <v>0</v>
          </cell>
        </row>
        <row r="89">
          <cell r="H89">
            <v>6</v>
          </cell>
        </row>
        <row r="90">
          <cell r="H90">
            <v>6</v>
          </cell>
        </row>
        <row r="92">
          <cell r="H92">
            <v>0</v>
          </cell>
        </row>
        <row r="93">
          <cell r="H93">
            <v>439.9</v>
          </cell>
        </row>
        <row r="96">
          <cell r="H96">
            <v>1289357.54</v>
          </cell>
        </row>
        <row r="97">
          <cell r="H97">
            <v>1313034.3</v>
          </cell>
        </row>
        <row r="100">
          <cell r="H100">
            <v>0</v>
          </cell>
        </row>
        <row r="101">
          <cell r="H101">
            <v>1289357.54</v>
          </cell>
        </row>
        <row r="104">
          <cell r="H104">
            <v>151</v>
          </cell>
        </row>
        <row r="105">
          <cell r="H105">
            <v>151</v>
          </cell>
        </row>
        <row r="108">
          <cell r="H108">
            <v>1589</v>
          </cell>
        </row>
        <row r="109">
          <cell r="H109">
            <v>1590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1577169.3</v>
          </cell>
        </row>
        <row r="26">
          <cell r="H26">
            <v>0</v>
          </cell>
        </row>
        <row r="27">
          <cell r="H27">
            <v>56220600</v>
          </cell>
        </row>
        <row r="30">
          <cell r="H30">
            <v>0</v>
          </cell>
        </row>
        <row r="31">
          <cell r="H31">
            <v>431132</v>
          </cell>
        </row>
        <row r="34">
          <cell r="H34">
            <v>14</v>
          </cell>
        </row>
        <row r="35">
          <cell r="H35">
            <v>11</v>
          </cell>
        </row>
        <row r="46">
          <cell r="H46">
            <v>0</v>
          </cell>
        </row>
        <row r="47">
          <cell r="H47">
            <v>56220600</v>
          </cell>
        </row>
        <row r="50">
          <cell r="H50">
            <v>0</v>
          </cell>
        </row>
        <row r="51">
          <cell r="H51">
            <v>0</v>
          </cell>
        </row>
        <row r="53">
          <cell r="H53">
            <v>0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27684.45</v>
          </cell>
        </row>
        <row r="60">
          <cell r="H60">
            <v>0</v>
          </cell>
        </row>
        <row r="61">
          <cell r="H61">
            <v>1497.13</v>
          </cell>
        </row>
        <row r="64">
          <cell r="H64">
            <v>0</v>
          </cell>
        </row>
        <row r="65">
          <cell r="H65">
            <v>515.22</v>
          </cell>
        </row>
        <row r="66">
          <cell r="H66">
            <v>0</v>
          </cell>
        </row>
        <row r="67">
          <cell r="H67">
            <v>2588.84</v>
          </cell>
        </row>
        <row r="70">
          <cell r="H70">
            <v>27395229.289999999</v>
          </cell>
        </row>
        <row r="71">
          <cell r="H71">
            <v>28.3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47734800.509999998</v>
          </cell>
        </row>
        <row r="77">
          <cell r="H77">
            <v>56220600</v>
          </cell>
        </row>
        <row r="80">
          <cell r="H80">
            <v>2</v>
          </cell>
        </row>
        <row r="81">
          <cell r="H81">
            <v>2</v>
          </cell>
        </row>
        <row r="82">
          <cell r="H82">
            <v>2</v>
          </cell>
        </row>
        <row r="85">
          <cell r="H85">
            <v>1</v>
          </cell>
        </row>
        <row r="86">
          <cell r="H86">
            <v>1</v>
          </cell>
        </row>
        <row r="88">
          <cell r="H88">
            <v>0</v>
          </cell>
        </row>
        <row r="90">
          <cell r="H90">
            <v>93</v>
          </cell>
        </row>
        <row r="91">
          <cell r="H91">
            <v>93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4">
          <cell r="H104">
            <v>8.9</v>
          </cell>
        </row>
        <row r="107">
          <cell r="H107">
            <v>58476.12</v>
          </cell>
        </row>
        <row r="108">
          <cell r="H108">
            <v>58476.12</v>
          </cell>
        </row>
        <row r="111">
          <cell r="H111">
            <v>0</v>
          </cell>
        </row>
        <row r="112">
          <cell r="H112">
            <v>58476.12</v>
          </cell>
        </row>
        <row r="118">
          <cell r="H118">
            <v>34</v>
          </cell>
        </row>
        <row r="119">
          <cell r="H119">
            <v>34</v>
          </cell>
        </row>
        <row r="122">
          <cell r="H122">
            <v>47</v>
          </cell>
        </row>
        <row r="123">
          <cell r="H123">
            <v>47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0</v>
          </cell>
        </row>
        <row r="7">
          <cell r="H7">
            <v>0</v>
          </cell>
        </row>
        <row r="10">
          <cell r="H10">
            <v>0</v>
          </cell>
        </row>
        <row r="11">
          <cell r="H11">
            <v>0</v>
          </cell>
        </row>
        <row r="15">
          <cell r="H15">
            <v>0</v>
          </cell>
        </row>
        <row r="18">
          <cell r="H18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6672710.75</v>
          </cell>
        </row>
        <row r="26">
          <cell r="H26">
            <v>0</v>
          </cell>
        </row>
        <row r="27">
          <cell r="H27">
            <v>124231700</v>
          </cell>
        </row>
        <row r="30">
          <cell r="H30">
            <v>0</v>
          </cell>
        </row>
        <row r="31">
          <cell r="H31">
            <v>449190</v>
          </cell>
        </row>
        <row r="34">
          <cell r="H34">
            <v>9</v>
          </cell>
        </row>
        <row r="35">
          <cell r="H35">
            <v>9</v>
          </cell>
        </row>
        <row r="51">
          <cell r="H51">
            <v>0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0</v>
          </cell>
        </row>
        <row r="60">
          <cell r="H60">
            <v>0</v>
          </cell>
        </row>
        <row r="61">
          <cell r="H61">
            <v>89590.54</v>
          </cell>
        </row>
        <row r="64">
          <cell r="H64">
            <v>0</v>
          </cell>
        </row>
        <row r="65">
          <cell r="H65">
            <v>17322.45</v>
          </cell>
        </row>
        <row r="66">
          <cell r="H66">
            <v>0</v>
          </cell>
        </row>
        <row r="67">
          <cell r="H67">
            <v>9094.18</v>
          </cell>
        </row>
        <row r="70">
          <cell r="H70">
            <v>48546200</v>
          </cell>
        </row>
        <row r="71">
          <cell r="H71">
            <v>51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104885517.31</v>
          </cell>
        </row>
        <row r="80">
          <cell r="H80">
            <v>2</v>
          </cell>
        </row>
        <row r="81">
          <cell r="H81">
            <v>2</v>
          </cell>
        </row>
        <row r="82">
          <cell r="H82">
            <v>2</v>
          </cell>
        </row>
        <row r="85">
          <cell r="H85">
            <v>1</v>
          </cell>
        </row>
        <row r="86">
          <cell r="H86">
            <v>1</v>
          </cell>
        </row>
        <row r="88">
          <cell r="H88">
            <v>0</v>
          </cell>
        </row>
        <row r="90">
          <cell r="H90">
            <v>87</v>
          </cell>
        </row>
        <row r="91">
          <cell r="H91">
            <v>87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4">
          <cell r="H104">
            <v>20.82</v>
          </cell>
        </row>
        <row r="107">
          <cell r="H107">
            <v>128028.46</v>
          </cell>
        </row>
        <row r="108">
          <cell r="H108">
            <v>128028.46</v>
          </cell>
        </row>
        <row r="111">
          <cell r="H111">
            <v>0</v>
          </cell>
        </row>
        <row r="112">
          <cell r="H112">
            <v>128028.46</v>
          </cell>
        </row>
        <row r="118">
          <cell r="H118">
            <v>21</v>
          </cell>
        </row>
        <row r="119">
          <cell r="H119">
            <v>21</v>
          </cell>
        </row>
        <row r="122">
          <cell r="H122">
            <v>110</v>
          </cell>
        </row>
        <row r="123">
          <cell r="H123">
            <v>110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50000</v>
          </cell>
        </row>
        <row r="7">
          <cell r="H7">
            <v>50000</v>
          </cell>
        </row>
        <row r="10">
          <cell r="H10">
            <v>50000</v>
          </cell>
        </row>
        <row r="11">
          <cell r="H11">
            <v>50000</v>
          </cell>
        </row>
        <row r="14">
          <cell r="H14">
            <v>50000</v>
          </cell>
        </row>
        <row r="15">
          <cell r="H15">
            <v>50000</v>
          </cell>
        </row>
        <row r="18">
          <cell r="H18">
            <v>50000</v>
          </cell>
        </row>
        <row r="19">
          <cell r="H19">
            <v>50000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9806881.9299999997</v>
          </cell>
        </row>
        <row r="25">
          <cell r="H25">
            <v>7940190.5499999998</v>
          </cell>
        </row>
        <row r="26">
          <cell r="H26">
            <v>0</v>
          </cell>
        </row>
        <row r="27">
          <cell r="H27">
            <v>79665900</v>
          </cell>
        </row>
        <row r="30">
          <cell r="H30">
            <v>0</v>
          </cell>
        </row>
        <row r="31">
          <cell r="H31">
            <v>0</v>
          </cell>
        </row>
        <row r="34">
          <cell r="H34">
            <v>13</v>
          </cell>
        </row>
        <row r="35">
          <cell r="H35">
            <v>13</v>
          </cell>
        </row>
        <row r="46">
          <cell r="H46">
            <v>50000</v>
          </cell>
        </row>
        <row r="51">
          <cell r="H51">
            <v>26156</v>
          </cell>
        </row>
        <row r="53">
          <cell r="H53">
            <v>50000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11033.05</v>
          </cell>
        </row>
        <row r="60">
          <cell r="H60">
            <v>0</v>
          </cell>
        </row>
        <row r="61">
          <cell r="H61">
            <v>0</v>
          </cell>
        </row>
        <row r="64">
          <cell r="H64">
            <v>0</v>
          </cell>
        </row>
        <row r="65">
          <cell r="H65">
            <v>9930.24</v>
          </cell>
        </row>
        <row r="66">
          <cell r="H66">
            <v>0</v>
          </cell>
        </row>
        <row r="67">
          <cell r="H67">
            <v>2571.61</v>
          </cell>
        </row>
        <row r="70">
          <cell r="H70">
            <v>28929712</v>
          </cell>
        </row>
        <row r="71">
          <cell r="H71">
            <v>32.9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63295660.310000002</v>
          </cell>
        </row>
        <row r="77">
          <cell r="H77">
            <v>79715900</v>
          </cell>
        </row>
        <row r="80">
          <cell r="H80">
            <v>0</v>
          </cell>
        </row>
        <row r="81">
          <cell r="H81">
            <v>2</v>
          </cell>
        </row>
        <row r="82">
          <cell r="H82">
            <v>2</v>
          </cell>
        </row>
        <row r="85">
          <cell r="H85">
            <v>1</v>
          </cell>
        </row>
        <row r="86">
          <cell r="H86">
            <v>1</v>
          </cell>
        </row>
        <row r="88">
          <cell r="H88">
            <v>0</v>
          </cell>
        </row>
        <row r="90">
          <cell r="H90">
            <v>92</v>
          </cell>
        </row>
        <row r="91">
          <cell r="H91">
            <v>92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0</v>
          </cell>
        </row>
        <row r="107">
          <cell r="H107">
            <v>85354</v>
          </cell>
        </row>
        <row r="108">
          <cell r="H108">
            <v>85354</v>
          </cell>
        </row>
        <row r="112">
          <cell r="H112">
            <v>85354</v>
          </cell>
        </row>
        <row r="118">
          <cell r="H118">
            <v>28</v>
          </cell>
        </row>
        <row r="119">
          <cell r="H119">
            <v>28</v>
          </cell>
        </row>
        <row r="122">
          <cell r="H122">
            <v>68</v>
          </cell>
        </row>
        <row r="123">
          <cell r="H123">
            <v>68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780777.41</v>
          </cell>
        </row>
        <row r="7">
          <cell r="H7">
            <v>780777.41</v>
          </cell>
        </row>
        <row r="10">
          <cell r="H10">
            <v>699966.05</v>
          </cell>
        </row>
        <row r="11">
          <cell r="H11">
            <v>780777.41</v>
          </cell>
        </row>
        <row r="15">
          <cell r="H15">
            <v>780777.41</v>
          </cell>
        </row>
        <row r="22">
          <cell r="H22">
            <v>0</v>
          </cell>
        </row>
        <row r="23">
          <cell r="H23">
            <v>70000.09</v>
          </cell>
        </row>
        <row r="24">
          <cell r="H24">
            <v>0</v>
          </cell>
        </row>
        <row r="25">
          <cell r="H25">
            <v>7434378.2599999998</v>
          </cell>
        </row>
        <row r="26">
          <cell r="H26">
            <v>7431654.2400000002</v>
          </cell>
        </row>
        <row r="27">
          <cell r="H27">
            <v>98277360</v>
          </cell>
        </row>
        <row r="30">
          <cell r="H30">
            <v>0</v>
          </cell>
        </row>
        <row r="31">
          <cell r="H31">
            <v>7481452</v>
          </cell>
        </row>
        <row r="34">
          <cell r="H34">
            <v>10</v>
          </cell>
        </row>
        <row r="35">
          <cell r="H35">
            <v>20</v>
          </cell>
        </row>
        <row r="51">
          <cell r="H51">
            <v>793577.04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491135.65</v>
          </cell>
        </row>
        <row r="60">
          <cell r="H60">
            <v>0</v>
          </cell>
        </row>
        <row r="61">
          <cell r="H61">
            <v>100756.46</v>
          </cell>
        </row>
        <row r="64">
          <cell r="H64">
            <v>0</v>
          </cell>
        </row>
        <row r="65">
          <cell r="H65">
            <v>3539.1</v>
          </cell>
        </row>
        <row r="66">
          <cell r="H66">
            <v>0</v>
          </cell>
        </row>
        <row r="67">
          <cell r="H67">
            <v>6236.9</v>
          </cell>
        </row>
        <row r="70">
          <cell r="H70">
            <v>38906466</v>
          </cell>
        </row>
        <row r="71">
          <cell r="H71">
            <v>39.9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79922386.579999998</v>
          </cell>
        </row>
        <row r="77">
          <cell r="H77">
            <v>99058137.409999996</v>
          </cell>
        </row>
        <row r="80">
          <cell r="H80">
            <v>2</v>
          </cell>
        </row>
        <row r="81">
          <cell r="H81">
            <v>2</v>
          </cell>
        </row>
        <row r="82">
          <cell r="H82">
            <v>2</v>
          </cell>
        </row>
        <row r="85">
          <cell r="H85">
            <v>8</v>
          </cell>
        </row>
        <row r="86">
          <cell r="H86">
            <v>8</v>
          </cell>
        </row>
        <row r="88">
          <cell r="H88">
            <v>0</v>
          </cell>
        </row>
        <row r="90">
          <cell r="H90">
            <v>88</v>
          </cell>
        </row>
        <row r="91">
          <cell r="H91">
            <v>88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0</v>
          </cell>
        </row>
        <row r="107">
          <cell r="H107">
            <v>106471.45517</v>
          </cell>
        </row>
        <row r="108">
          <cell r="H108">
            <v>106539.58941</v>
          </cell>
        </row>
        <row r="111">
          <cell r="H111">
            <v>0</v>
          </cell>
        </row>
        <row r="112">
          <cell r="H112">
            <v>106539.58941</v>
          </cell>
        </row>
        <row r="118">
          <cell r="H118">
            <v>43</v>
          </cell>
        </row>
        <row r="119">
          <cell r="H119">
            <v>43</v>
          </cell>
        </row>
        <row r="122">
          <cell r="H122">
            <v>80</v>
          </cell>
        </row>
        <row r="123">
          <cell r="H123">
            <v>80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1711</v>
          </cell>
        </row>
        <row r="7">
          <cell r="H7">
            <v>1711</v>
          </cell>
        </row>
        <row r="10">
          <cell r="H10">
            <v>1711</v>
          </cell>
        </row>
        <row r="11">
          <cell r="H11">
            <v>1711</v>
          </cell>
        </row>
        <row r="15">
          <cell r="H15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88701700</v>
          </cell>
        </row>
        <row r="30">
          <cell r="H30">
            <v>11390000</v>
          </cell>
        </row>
        <row r="31">
          <cell r="H31">
            <v>3859454.77</v>
          </cell>
        </row>
        <row r="35">
          <cell r="H35">
            <v>13</v>
          </cell>
        </row>
        <row r="38">
          <cell r="H38">
            <v>7</v>
          </cell>
        </row>
        <row r="51">
          <cell r="H51">
            <v>2057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170414.97</v>
          </cell>
        </row>
        <row r="60">
          <cell r="H60">
            <v>0</v>
          </cell>
        </row>
        <row r="61">
          <cell r="H61">
            <v>72819.320000000007</v>
          </cell>
        </row>
        <row r="64">
          <cell r="H64">
            <v>0</v>
          </cell>
        </row>
        <row r="65">
          <cell r="H65">
            <v>39538.79</v>
          </cell>
        </row>
        <row r="66">
          <cell r="H66">
            <v>0</v>
          </cell>
        </row>
        <row r="67">
          <cell r="H67">
            <v>8991.82</v>
          </cell>
        </row>
        <row r="70">
          <cell r="H70">
            <v>24404.9</v>
          </cell>
        </row>
        <row r="71">
          <cell r="H71">
            <v>22.3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0</v>
          </cell>
        </row>
        <row r="80">
          <cell r="H80">
            <v>3</v>
          </cell>
        </row>
        <row r="81">
          <cell r="H81">
            <v>3</v>
          </cell>
        </row>
        <row r="82">
          <cell r="H82">
            <v>3</v>
          </cell>
        </row>
        <row r="85">
          <cell r="H85">
            <v>4</v>
          </cell>
        </row>
        <row r="86">
          <cell r="H86">
            <v>4</v>
          </cell>
        </row>
        <row r="88">
          <cell r="H88">
            <v>0</v>
          </cell>
        </row>
        <row r="90">
          <cell r="H90">
            <v>92</v>
          </cell>
        </row>
        <row r="91">
          <cell r="H91">
            <v>92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4">
          <cell r="H104">
            <v>45.490830639999999</v>
          </cell>
        </row>
        <row r="107">
          <cell r="H107">
            <v>95324.55</v>
          </cell>
        </row>
        <row r="108">
          <cell r="H108">
            <v>106714.55</v>
          </cell>
        </row>
        <row r="111">
          <cell r="H111">
            <v>0</v>
          </cell>
        </row>
        <row r="112">
          <cell r="H112">
            <v>95326.26</v>
          </cell>
        </row>
        <row r="118">
          <cell r="H118">
            <v>46</v>
          </cell>
        </row>
        <row r="119">
          <cell r="H119">
            <v>46</v>
          </cell>
        </row>
        <row r="122">
          <cell r="H122">
            <v>51</v>
          </cell>
        </row>
        <row r="123">
          <cell r="H123">
            <v>51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0</v>
          </cell>
        </row>
        <row r="7">
          <cell r="H7">
            <v>0</v>
          </cell>
        </row>
        <row r="10">
          <cell r="H10">
            <v>0</v>
          </cell>
        </row>
        <row r="11">
          <cell r="H11">
            <v>0</v>
          </cell>
        </row>
        <row r="14">
          <cell r="H14">
            <v>0</v>
          </cell>
        </row>
        <row r="15">
          <cell r="H15">
            <v>0</v>
          </cell>
        </row>
        <row r="18">
          <cell r="H18">
            <v>0</v>
          </cell>
        </row>
        <row r="19">
          <cell r="H19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75942500</v>
          </cell>
        </row>
        <row r="30">
          <cell r="H30">
            <v>6000000</v>
          </cell>
        </row>
        <row r="31">
          <cell r="H31">
            <v>12236197.119999999</v>
          </cell>
        </row>
        <row r="34">
          <cell r="H34">
            <v>5</v>
          </cell>
        </row>
        <row r="35">
          <cell r="H35">
            <v>5</v>
          </cell>
        </row>
        <row r="51">
          <cell r="H51">
            <v>0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0</v>
          </cell>
        </row>
        <row r="60">
          <cell r="H60">
            <v>0</v>
          </cell>
        </row>
        <row r="61">
          <cell r="H61">
            <v>0</v>
          </cell>
        </row>
        <row r="64">
          <cell r="H64">
            <v>0</v>
          </cell>
        </row>
        <row r="65">
          <cell r="H65">
            <v>1643.3</v>
          </cell>
        </row>
        <row r="66">
          <cell r="H66">
            <v>8060.7</v>
          </cell>
        </row>
        <row r="67">
          <cell r="H67">
            <v>3006.3</v>
          </cell>
        </row>
        <row r="70">
          <cell r="H70">
            <v>32139200</v>
          </cell>
        </row>
        <row r="71">
          <cell r="H71">
            <v>30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0</v>
          </cell>
        </row>
        <row r="77">
          <cell r="H77">
            <v>75942500</v>
          </cell>
        </row>
        <row r="80">
          <cell r="H80">
            <v>3</v>
          </cell>
        </row>
        <row r="81">
          <cell r="H81">
            <v>3</v>
          </cell>
        </row>
        <row r="82">
          <cell r="H82">
            <v>3</v>
          </cell>
        </row>
        <row r="85">
          <cell r="H85">
            <v>50</v>
          </cell>
        </row>
        <row r="86">
          <cell r="H86">
            <v>50</v>
          </cell>
        </row>
        <row r="88">
          <cell r="H88">
            <v>0</v>
          </cell>
        </row>
        <row r="90">
          <cell r="H90">
            <v>100</v>
          </cell>
        </row>
        <row r="91">
          <cell r="H91">
            <v>100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2</v>
          </cell>
        </row>
        <row r="101">
          <cell r="H101">
            <v>2</v>
          </cell>
        </row>
        <row r="103">
          <cell r="H103">
            <v>0</v>
          </cell>
        </row>
        <row r="104">
          <cell r="H104">
            <v>0</v>
          </cell>
        </row>
        <row r="107">
          <cell r="H107">
            <v>88178.7</v>
          </cell>
        </row>
        <row r="108">
          <cell r="H108">
            <v>88178.7</v>
          </cell>
        </row>
        <row r="111">
          <cell r="H111">
            <v>0</v>
          </cell>
        </row>
        <row r="112">
          <cell r="H112">
            <v>88178.7</v>
          </cell>
        </row>
        <row r="118">
          <cell r="H118">
            <v>38</v>
          </cell>
        </row>
        <row r="119">
          <cell r="H119">
            <v>38</v>
          </cell>
        </row>
        <row r="122">
          <cell r="H122">
            <v>55</v>
          </cell>
        </row>
        <row r="123">
          <cell r="H123">
            <v>55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18043.830000000002</v>
          </cell>
        </row>
        <row r="7">
          <cell r="H7">
            <v>18043.830000000002</v>
          </cell>
        </row>
        <row r="10">
          <cell r="H10">
            <v>18043.830000000002</v>
          </cell>
        </row>
        <row r="11">
          <cell r="H11">
            <v>18043.830000000002</v>
          </cell>
        </row>
        <row r="15">
          <cell r="H15">
            <v>18043.830000000002</v>
          </cell>
        </row>
        <row r="22">
          <cell r="H22">
            <v>464751.73</v>
          </cell>
        </row>
        <row r="23">
          <cell r="H23">
            <v>2942372.19</v>
          </cell>
        </row>
        <row r="24">
          <cell r="H24">
            <v>2942372.19</v>
          </cell>
        </row>
        <row r="25">
          <cell r="H25">
            <v>5839730</v>
          </cell>
        </row>
        <row r="26">
          <cell r="H26">
            <v>0</v>
          </cell>
        </row>
        <row r="27">
          <cell r="H27">
            <v>116431240</v>
          </cell>
        </row>
        <row r="30">
          <cell r="H30">
            <v>461.09</v>
          </cell>
        </row>
        <row r="31">
          <cell r="H31">
            <v>893390</v>
          </cell>
        </row>
        <row r="34">
          <cell r="H34">
            <v>13</v>
          </cell>
        </row>
        <row r="35">
          <cell r="H35">
            <v>17</v>
          </cell>
        </row>
        <row r="51">
          <cell r="H51">
            <v>5000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2942372.19</v>
          </cell>
        </row>
        <row r="60">
          <cell r="H60">
            <v>0</v>
          </cell>
        </row>
        <row r="61">
          <cell r="H61">
            <v>8660.08</v>
          </cell>
        </row>
        <row r="64">
          <cell r="H64">
            <v>0</v>
          </cell>
        </row>
        <row r="65">
          <cell r="H65">
            <v>2750.8</v>
          </cell>
        </row>
        <row r="66">
          <cell r="H66">
            <v>0</v>
          </cell>
        </row>
        <row r="67">
          <cell r="H67">
            <v>5109.04</v>
          </cell>
        </row>
        <row r="70">
          <cell r="H70">
            <v>53464.2</v>
          </cell>
        </row>
        <row r="71">
          <cell r="H71">
            <v>62.4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0</v>
          </cell>
        </row>
        <row r="80">
          <cell r="H80">
            <v>2</v>
          </cell>
        </row>
        <row r="81">
          <cell r="H81">
            <v>2</v>
          </cell>
        </row>
        <row r="82">
          <cell r="H82">
            <v>2</v>
          </cell>
        </row>
        <row r="85">
          <cell r="H85">
            <v>12</v>
          </cell>
        </row>
        <row r="86">
          <cell r="H86">
            <v>12</v>
          </cell>
        </row>
        <row r="88">
          <cell r="H88">
            <v>0</v>
          </cell>
        </row>
        <row r="90">
          <cell r="H90">
            <v>97</v>
          </cell>
        </row>
        <row r="91">
          <cell r="H91">
            <v>97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22.6</v>
          </cell>
        </row>
        <row r="107">
          <cell r="H107">
            <v>124637.24</v>
          </cell>
        </row>
        <row r="108">
          <cell r="H108">
            <v>124958.24</v>
          </cell>
        </row>
        <row r="111">
          <cell r="H111">
            <v>0</v>
          </cell>
        </row>
        <row r="112">
          <cell r="H112">
            <v>124637.24</v>
          </cell>
        </row>
        <row r="118">
          <cell r="H118">
            <v>33</v>
          </cell>
        </row>
        <row r="119">
          <cell r="H119">
            <v>33</v>
          </cell>
        </row>
        <row r="122">
          <cell r="H122">
            <v>115</v>
          </cell>
        </row>
        <row r="123">
          <cell r="H123">
            <v>115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10230</v>
          </cell>
        </row>
        <row r="7">
          <cell r="H7">
            <v>10230</v>
          </cell>
        </row>
        <row r="10">
          <cell r="H10">
            <v>10230</v>
          </cell>
        </row>
        <row r="11">
          <cell r="H11">
            <v>10230</v>
          </cell>
        </row>
        <row r="15">
          <cell r="H15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6574764</v>
          </cell>
        </row>
        <row r="26">
          <cell r="H26">
            <v>0</v>
          </cell>
        </row>
        <row r="27">
          <cell r="H27">
            <v>84087900</v>
          </cell>
        </row>
        <row r="30">
          <cell r="H30">
            <v>0</v>
          </cell>
        </row>
        <row r="31">
          <cell r="H31">
            <v>0</v>
          </cell>
        </row>
        <row r="34">
          <cell r="H34">
            <v>17</v>
          </cell>
        </row>
        <row r="35">
          <cell r="H35">
            <v>22</v>
          </cell>
        </row>
        <row r="46">
          <cell r="H46">
            <v>10230</v>
          </cell>
        </row>
        <row r="51">
          <cell r="H51">
            <v>32837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0</v>
          </cell>
        </row>
        <row r="60">
          <cell r="H60">
            <v>0</v>
          </cell>
        </row>
        <row r="61">
          <cell r="H61">
            <v>341148</v>
          </cell>
        </row>
        <row r="64">
          <cell r="H64">
            <v>0</v>
          </cell>
        </row>
        <row r="65">
          <cell r="H65">
            <v>796.5</v>
          </cell>
        </row>
        <row r="66">
          <cell r="H66">
            <v>8896</v>
          </cell>
        </row>
        <row r="67">
          <cell r="H67">
            <v>3533.3</v>
          </cell>
        </row>
        <row r="70">
          <cell r="H70">
            <v>39445400</v>
          </cell>
        </row>
        <row r="71">
          <cell r="H71">
            <v>44.9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72621705.209999993</v>
          </cell>
        </row>
        <row r="80">
          <cell r="H80">
            <v>2</v>
          </cell>
        </row>
        <row r="81">
          <cell r="H81">
            <v>2</v>
          </cell>
        </row>
        <row r="82">
          <cell r="H82">
            <v>2</v>
          </cell>
        </row>
        <row r="85">
          <cell r="H85">
            <v>1</v>
          </cell>
        </row>
        <row r="86">
          <cell r="H86">
            <v>1</v>
          </cell>
        </row>
        <row r="88">
          <cell r="H88">
            <v>0</v>
          </cell>
        </row>
        <row r="90">
          <cell r="H90">
            <v>92</v>
          </cell>
        </row>
        <row r="91">
          <cell r="H91">
            <v>92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19.8</v>
          </cell>
        </row>
        <row r="107">
          <cell r="H107">
            <v>95564.800000000003</v>
          </cell>
        </row>
        <row r="108">
          <cell r="H108">
            <v>95564.800000000003</v>
          </cell>
        </row>
        <row r="111">
          <cell r="H111">
            <v>0</v>
          </cell>
        </row>
        <row r="112">
          <cell r="H112">
            <v>95564.800000000003</v>
          </cell>
        </row>
        <row r="118">
          <cell r="H118">
            <v>34</v>
          </cell>
        </row>
        <row r="119">
          <cell r="H119">
            <v>34</v>
          </cell>
        </row>
        <row r="122">
          <cell r="H122">
            <v>86</v>
          </cell>
        </row>
        <row r="123">
          <cell r="H123">
            <v>86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0</v>
          </cell>
        </row>
        <row r="10">
          <cell r="H10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16113278.99</v>
          </cell>
        </row>
        <row r="25">
          <cell r="H25">
            <v>16113278.99</v>
          </cell>
        </row>
        <row r="26">
          <cell r="H26">
            <v>0</v>
          </cell>
        </row>
        <row r="27">
          <cell r="H27">
            <v>96916200</v>
          </cell>
        </row>
        <row r="30">
          <cell r="H30">
            <v>0</v>
          </cell>
        </row>
        <row r="31">
          <cell r="H31">
            <v>0</v>
          </cell>
        </row>
        <row r="34">
          <cell r="H34">
            <v>10</v>
          </cell>
        </row>
        <row r="35">
          <cell r="H35">
            <v>10</v>
          </cell>
        </row>
        <row r="51">
          <cell r="H51">
            <v>1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0</v>
          </cell>
        </row>
        <row r="60">
          <cell r="H60">
            <v>0</v>
          </cell>
        </row>
        <row r="61">
          <cell r="H61">
            <v>0</v>
          </cell>
        </row>
        <row r="64">
          <cell r="H64">
            <v>0</v>
          </cell>
        </row>
        <row r="65">
          <cell r="H65">
            <v>5499.3</v>
          </cell>
        </row>
        <row r="66">
          <cell r="H66">
            <v>0</v>
          </cell>
        </row>
        <row r="67">
          <cell r="H67">
            <v>3451.8</v>
          </cell>
        </row>
        <row r="70">
          <cell r="H70">
            <v>42137400</v>
          </cell>
        </row>
        <row r="71">
          <cell r="H71">
            <v>49.2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80174228.069999993</v>
          </cell>
        </row>
        <row r="80">
          <cell r="H80">
            <v>2</v>
          </cell>
        </row>
        <row r="81">
          <cell r="H81">
            <v>2</v>
          </cell>
        </row>
        <row r="82">
          <cell r="H82">
            <v>4</v>
          </cell>
        </row>
        <row r="85">
          <cell r="H85">
            <v>2</v>
          </cell>
        </row>
        <row r="86">
          <cell r="H86">
            <v>2</v>
          </cell>
        </row>
        <row r="88">
          <cell r="H88">
            <v>0</v>
          </cell>
        </row>
        <row r="90">
          <cell r="H90">
            <v>88</v>
          </cell>
        </row>
        <row r="91">
          <cell r="H91">
            <v>88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21.1</v>
          </cell>
        </row>
        <row r="107">
          <cell r="H107">
            <v>104311.8</v>
          </cell>
        </row>
        <row r="108">
          <cell r="H108">
            <v>104311.8</v>
          </cell>
        </row>
        <row r="111">
          <cell r="H111">
            <v>0</v>
          </cell>
        </row>
        <row r="112">
          <cell r="H112">
            <v>104311.8</v>
          </cell>
        </row>
        <row r="118">
          <cell r="H118">
            <v>14</v>
          </cell>
        </row>
        <row r="119">
          <cell r="H119">
            <v>14</v>
          </cell>
        </row>
        <row r="122">
          <cell r="H122">
            <v>88</v>
          </cell>
        </row>
        <row r="123">
          <cell r="H123">
            <v>88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0</v>
          </cell>
        </row>
        <row r="7">
          <cell r="H7">
            <v>0</v>
          </cell>
        </row>
        <row r="10">
          <cell r="H10">
            <v>0</v>
          </cell>
        </row>
        <row r="11">
          <cell r="H11">
            <v>0</v>
          </cell>
        </row>
        <row r="15">
          <cell r="H15">
            <v>0</v>
          </cell>
        </row>
        <row r="22">
          <cell r="H22">
            <v>513140.57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684737.75</v>
          </cell>
        </row>
        <row r="26">
          <cell r="H26">
            <v>0</v>
          </cell>
        </row>
        <row r="27">
          <cell r="H27">
            <v>80444090</v>
          </cell>
        </row>
        <row r="30">
          <cell r="H30">
            <v>0</v>
          </cell>
        </row>
        <row r="31">
          <cell r="H31">
            <v>9896743</v>
          </cell>
        </row>
        <row r="34">
          <cell r="H34">
            <v>16</v>
          </cell>
        </row>
        <row r="35">
          <cell r="H35">
            <v>16</v>
          </cell>
        </row>
        <row r="46">
          <cell r="H46">
            <v>0</v>
          </cell>
        </row>
        <row r="47">
          <cell r="H47">
            <v>80444090</v>
          </cell>
        </row>
        <row r="51">
          <cell r="H51">
            <v>0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0</v>
          </cell>
        </row>
        <row r="60">
          <cell r="H60">
            <v>0</v>
          </cell>
        </row>
        <row r="61">
          <cell r="H61">
            <v>142233.39000000001</v>
          </cell>
        </row>
        <row r="64">
          <cell r="H64">
            <v>0</v>
          </cell>
        </row>
        <row r="65">
          <cell r="H65">
            <v>27652.799999999999</v>
          </cell>
        </row>
        <row r="66">
          <cell r="H66">
            <v>0</v>
          </cell>
        </row>
        <row r="67">
          <cell r="H67">
            <v>9385</v>
          </cell>
        </row>
        <row r="70">
          <cell r="H70">
            <v>26081200</v>
          </cell>
        </row>
        <row r="71">
          <cell r="H71">
            <v>24.6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66551400</v>
          </cell>
        </row>
        <row r="80">
          <cell r="H80">
            <v>3</v>
          </cell>
        </row>
        <row r="81">
          <cell r="H81">
            <v>3</v>
          </cell>
        </row>
        <row r="82">
          <cell r="H82">
            <v>3</v>
          </cell>
        </row>
        <row r="85">
          <cell r="H85">
            <v>4</v>
          </cell>
        </row>
        <row r="86">
          <cell r="H86">
            <v>4</v>
          </cell>
        </row>
        <row r="88">
          <cell r="H88">
            <v>0</v>
          </cell>
        </row>
        <row r="90">
          <cell r="H90">
            <v>83</v>
          </cell>
        </row>
        <row r="91">
          <cell r="H91">
            <v>83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25.8</v>
          </cell>
        </row>
        <row r="107">
          <cell r="H107">
            <v>94425.4</v>
          </cell>
        </row>
        <row r="108">
          <cell r="H108">
            <v>94938.5</v>
          </cell>
        </row>
        <row r="111">
          <cell r="H111">
            <v>0</v>
          </cell>
        </row>
        <row r="112">
          <cell r="H112">
            <v>94425.4</v>
          </cell>
        </row>
        <row r="118">
          <cell r="H118">
            <v>19</v>
          </cell>
        </row>
        <row r="119">
          <cell r="H119">
            <v>19</v>
          </cell>
        </row>
        <row r="122">
          <cell r="H122">
            <v>79</v>
          </cell>
        </row>
        <row r="123">
          <cell r="H123">
            <v>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15882562.810000001</v>
          </cell>
        </row>
        <row r="7">
          <cell r="H7">
            <v>15819319.82</v>
          </cell>
        </row>
        <row r="10">
          <cell r="H10">
            <v>15441060.529999999</v>
          </cell>
        </row>
        <row r="11">
          <cell r="H11">
            <v>15908606.68</v>
          </cell>
        </row>
        <row r="15">
          <cell r="H15">
            <v>15000000</v>
          </cell>
        </row>
        <row r="22">
          <cell r="H22">
            <v>70387.199999999997</v>
          </cell>
        </row>
        <row r="25">
          <cell r="H25">
            <v>9053185.0600000005</v>
          </cell>
        </row>
        <row r="27">
          <cell r="H27">
            <v>166144600</v>
          </cell>
        </row>
        <row r="30">
          <cell r="H30">
            <v>8755894.8699999992</v>
          </cell>
        </row>
        <row r="31">
          <cell r="H31">
            <v>1776799.8</v>
          </cell>
        </row>
        <row r="34">
          <cell r="H34">
            <v>31</v>
          </cell>
        </row>
        <row r="35">
          <cell r="H35">
            <v>21</v>
          </cell>
        </row>
        <row r="42">
          <cell r="H42">
            <v>8826282.0700000003</v>
          </cell>
        </row>
        <row r="43">
          <cell r="H43">
            <v>228054386.80000001</v>
          </cell>
        </row>
        <row r="51">
          <cell r="H51">
            <v>14308709.32</v>
          </cell>
        </row>
        <row r="58">
          <cell r="H58">
            <v>1025733.53</v>
          </cell>
        </row>
        <row r="61">
          <cell r="H61">
            <v>18631267.41</v>
          </cell>
        </row>
        <row r="64">
          <cell r="H64">
            <v>0</v>
          </cell>
        </row>
        <row r="65">
          <cell r="H65">
            <v>458381526.94999999</v>
          </cell>
        </row>
        <row r="66">
          <cell r="H66">
            <v>0</v>
          </cell>
        </row>
        <row r="67">
          <cell r="H67">
            <v>12778844.4</v>
          </cell>
        </row>
        <row r="70">
          <cell r="H70">
            <v>67934300</v>
          </cell>
        </row>
        <row r="71">
          <cell r="H71">
            <v>66.7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142874695.06999999</v>
          </cell>
        </row>
        <row r="77">
          <cell r="H77">
            <v>182027162.81</v>
          </cell>
        </row>
        <row r="80">
          <cell r="H80">
            <v>3</v>
          </cell>
        </row>
        <row r="81">
          <cell r="H81">
            <v>3</v>
          </cell>
        </row>
        <row r="82">
          <cell r="H82">
            <v>3</v>
          </cell>
        </row>
        <row r="85">
          <cell r="H85">
            <v>3</v>
          </cell>
        </row>
        <row r="86">
          <cell r="H86">
            <v>3</v>
          </cell>
        </row>
        <row r="88">
          <cell r="H88">
            <v>0</v>
          </cell>
        </row>
        <row r="90">
          <cell r="H90">
            <v>94</v>
          </cell>
        </row>
        <row r="91">
          <cell r="H91">
            <v>94</v>
          </cell>
        </row>
        <row r="93">
          <cell r="H93">
            <v>0</v>
          </cell>
        </row>
        <row r="95">
          <cell r="H95">
            <v>0</v>
          </cell>
        </row>
        <row r="97">
          <cell r="H97">
            <v>4</v>
          </cell>
        </row>
        <row r="98">
          <cell r="H98">
            <v>4</v>
          </cell>
        </row>
        <row r="100">
          <cell r="H100">
            <v>6</v>
          </cell>
        </row>
        <row r="101">
          <cell r="H101">
            <v>6</v>
          </cell>
        </row>
        <row r="107">
          <cell r="H107">
            <v>233617863.88</v>
          </cell>
        </row>
        <row r="108">
          <cell r="H108">
            <v>243898386.80000001</v>
          </cell>
        </row>
        <row r="118">
          <cell r="H118">
            <v>12</v>
          </cell>
        </row>
        <row r="119">
          <cell r="H119">
            <v>12</v>
          </cell>
        </row>
        <row r="122">
          <cell r="H122">
            <v>180</v>
          </cell>
        </row>
        <row r="123">
          <cell r="H123">
            <v>180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 refreshError="1">
        <row r="6">
          <cell r="H6">
            <v>187567.06</v>
          </cell>
        </row>
        <row r="7">
          <cell r="H7">
            <v>187567.06</v>
          </cell>
        </row>
        <row r="10">
          <cell r="H10">
            <v>275501.13</v>
          </cell>
        </row>
        <row r="11">
          <cell r="H11">
            <v>275501.13</v>
          </cell>
        </row>
        <row r="15">
          <cell r="H15">
            <v>59420.56</v>
          </cell>
        </row>
        <row r="22">
          <cell r="H22">
            <v>0</v>
          </cell>
        </row>
        <row r="23">
          <cell r="H23">
            <v>62134357.590000004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62134357.590000004</v>
          </cell>
        </row>
        <row r="30">
          <cell r="H30">
            <v>3000000</v>
          </cell>
        </row>
        <row r="31">
          <cell r="H31">
            <v>3000000</v>
          </cell>
        </row>
        <row r="34">
          <cell r="H34">
            <v>2</v>
          </cell>
        </row>
        <row r="35">
          <cell r="H35">
            <v>8</v>
          </cell>
        </row>
        <row r="46">
          <cell r="H46">
            <v>187567.06</v>
          </cell>
        </row>
        <row r="51">
          <cell r="H51">
            <v>160845.82999999999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7082.19</v>
          </cell>
        </row>
        <row r="60">
          <cell r="H60">
            <v>0</v>
          </cell>
        </row>
        <row r="61">
          <cell r="H61">
            <v>0</v>
          </cell>
        </row>
        <row r="64">
          <cell r="H64">
            <v>0</v>
          </cell>
        </row>
        <row r="65">
          <cell r="H65">
            <v>6113.1</v>
          </cell>
        </row>
        <row r="66">
          <cell r="H66">
            <v>0</v>
          </cell>
        </row>
        <row r="67">
          <cell r="H67">
            <v>3823</v>
          </cell>
        </row>
        <row r="70">
          <cell r="H70">
            <v>19405795</v>
          </cell>
        </row>
        <row r="71">
          <cell r="H71">
            <v>20.8</v>
          </cell>
        </row>
        <row r="72">
          <cell r="H72">
            <v>11.6</v>
          </cell>
        </row>
        <row r="73">
          <cell r="H73">
            <v>77762.3</v>
          </cell>
        </row>
        <row r="76">
          <cell r="H76">
            <v>52177637</v>
          </cell>
        </row>
        <row r="77">
          <cell r="H77">
            <v>62321924.650000006</v>
          </cell>
        </row>
        <row r="80">
          <cell r="H80">
            <v>1</v>
          </cell>
        </row>
        <row r="81">
          <cell r="H81">
            <v>1</v>
          </cell>
        </row>
        <row r="82">
          <cell r="H82">
            <v>1</v>
          </cell>
        </row>
        <row r="85">
          <cell r="H85">
            <v>2</v>
          </cell>
        </row>
        <row r="86">
          <cell r="H86">
            <v>2</v>
          </cell>
        </row>
        <row r="88">
          <cell r="H88">
            <v>0</v>
          </cell>
        </row>
        <row r="90">
          <cell r="H90">
            <v>80</v>
          </cell>
        </row>
        <row r="91">
          <cell r="H91">
            <v>80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13.67</v>
          </cell>
        </row>
        <row r="107">
          <cell r="H107">
            <v>63059.86</v>
          </cell>
        </row>
        <row r="108">
          <cell r="H108">
            <v>63059.86</v>
          </cell>
        </row>
        <row r="111">
          <cell r="H111">
            <v>0</v>
          </cell>
        </row>
        <row r="112">
          <cell r="H112">
            <v>62784.36</v>
          </cell>
        </row>
        <row r="118">
          <cell r="H118">
            <v>12</v>
          </cell>
        </row>
        <row r="119">
          <cell r="H119">
            <v>12</v>
          </cell>
        </row>
        <row r="122">
          <cell r="H122">
            <v>42</v>
          </cell>
        </row>
        <row r="123">
          <cell r="H123">
            <v>42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8923794.3399999999</v>
          </cell>
        </row>
        <row r="7">
          <cell r="H7">
            <v>8500000</v>
          </cell>
        </row>
        <row r="10">
          <cell r="H10">
            <v>6674318.1299999999</v>
          </cell>
        </row>
        <row r="11">
          <cell r="H11">
            <v>10513697.08</v>
          </cell>
        </row>
        <row r="15">
          <cell r="H15">
            <v>6500000</v>
          </cell>
        </row>
        <row r="22">
          <cell r="H22">
            <v>2283641.17</v>
          </cell>
        </row>
        <row r="23">
          <cell r="H23">
            <v>117677.79</v>
          </cell>
        </row>
        <row r="24">
          <cell r="H24">
            <v>0</v>
          </cell>
        </row>
        <row r="25">
          <cell r="H25">
            <v>1660878.43</v>
          </cell>
        </row>
        <row r="27">
          <cell r="H27">
            <v>100930100</v>
          </cell>
        </row>
        <row r="30">
          <cell r="H30">
            <v>8000</v>
          </cell>
        </row>
        <row r="34">
          <cell r="H34">
            <v>21</v>
          </cell>
        </row>
        <row r="35">
          <cell r="H35">
            <v>21</v>
          </cell>
        </row>
        <row r="38">
          <cell r="H38">
            <v>0</v>
          </cell>
        </row>
        <row r="39">
          <cell r="H39">
            <v>0</v>
          </cell>
        </row>
        <row r="42">
          <cell r="H42">
            <v>2283641.17</v>
          </cell>
        </row>
        <row r="43">
          <cell r="H43">
            <v>100930100</v>
          </cell>
        </row>
        <row r="51">
          <cell r="H51">
            <v>8794716.3200000003</v>
          </cell>
        </row>
        <row r="58">
          <cell r="H58">
            <v>739403.36</v>
          </cell>
        </row>
        <row r="61">
          <cell r="H61">
            <v>0</v>
          </cell>
        </row>
        <row r="64">
          <cell r="H64">
            <v>0</v>
          </cell>
        </row>
        <row r="65">
          <cell r="H65">
            <v>75.5</v>
          </cell>
        </row>
        <row r="66">
          <cell r="H66">
            <v>0</v>
          </cell>
        </row>
        <row r="67">
          <cell r="H67">
            <v>11.6</v>
          </cell>
        </row>
        <row r="70">
          <cell r="H70">
            <v>20650300</v>
          </cell>
        </row>
        <row r="71">
          <cell r="H71">
            <v>19.47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69285134.370000005</v>
          </cell>
        </row>
        <row r="80">
          <cell r="H80">
            <v>0</v>
          </cell>
        </row>
        <row r="81">
          <cell r="H81">
            <v>4</v>
          </cell>
        </row>
        <row r="82">
          <cell r="H82">
            <v>5</v>
          </cell>
        </row>
        <row r="85">
          <cell r="H85">
            <v>100</v>
          </cell>
        </row>
        <row r="86">
          <cell r="H86">
            <v>100</v>
          </cell>
        </row>
        <row r="88">
          <cell r="H88">
            <v>0</v>
          </cell>
        </row>
        <row r="90">
          <cell r="H90">
            <v>90</v>
          </cell>
        </row>
        <row r="91">
          <cell r="H91">
            <v>90</v>
          </cell>
        </row>
        <row r="93">
          <cell r="H93">
            <v>0</v>
          </cell>
        </row>
        <row r="95">
          <cell r="H95">
            <v>0</v>
          </cell>
        </row>
        <row r="97">
          <cell r="H97">
            <v>4</v>
          </cell>
        </row>
        <row r="98">
          <cell r="H98">
            <v>4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0</v>
          </cell>
        </row>
        <row r="107">
          <cell r="H107">
            <v>134571.9</v>
          </cell>
        </row>
        <row r="108">
          <cell r="H108">
            <v>140702.9</v>
          </cell>
        </row>
        <row r="111">
          <cell r="H111">
            <v>0</v>
          </cell>
        </row>
        <row r="112">
          <cell r="H112">
            <v>134571.9</v>
          </cell>
        </row>
        <row r="114">
          <cell r="H114">
            <v>0</v>
          </cell>
        </row>
        <row r="115">
          <cell r="H115" t="str">
            <v>-</v>
          </cell>
        </row>
        <row r="118">
          <cell r="H118">
            <v>100</v>
          </cell>
        </row>
        <row r="119">
          <cell r="H119">
            <v>100</v>
          </cell>
        </row>
        <row r="122">
          <cell r="H122">
            <v>79.7</v>
          </cell>
        </row>
        <row r="123">
          <cell r="H123">
            <v>79.7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4020122.82</v>
          </cell>
        </row>
        <row r="7">
          <cell r="H7">
            <v>6278480.4400000004</v>
          </cell>
        </row>
        <row r="10">
          <cell r="H10">
            <v>4678724.51</v>
          </cell>
        </row>
        <row r="11">
          <cell r="H11">
            <v>7010259.3300000001</v>
          </cell>
        </row>
        <row r="15">
          <cell r="H15">
            <v>5778480.4400000004</v>
          </cell>
        </row>
        <row r="22">
          <cell r="H22">
            <v>11091948.109999999</v>
          </cell>
        </row>
        <row r="25">
          <cell r="H25">
            <v>14218088.560000001</v>
          </cell>
        </row>
        <row r="27">
          <cell r="H27">
            <v>140776340</v>
          </cell>
        </row>
        <row r="30">
          <cell r="H30">
            <v>24209332.690000001</v>
          </cell>
        </row>
        <row r="31">
          <cell r="H31">
            <v>39964932.109999999</v>
          </cell>
        </row>
        <row r="34">
          <cell r="H34">
            <v>3</v>
          </cell>
        </row>
        <row r="35">
          <cell r="H35">
            <v>32</v>
          </cell>
        </row>
        <row r="38">
          <cell r="H38">
            <v>0</v>
          </cell>
        </row>
        <row r="39">
          <cell r="H39">
            <v>0</v>
          </cell>
        </row>
        <row r="51">
          <cell r="H51">
            <v>4608961.26</v>
          </cell>
        </row>
        <row r="61">
          <cell r="H61">
            <v>8364168.7400000002</v>
          </cell>
        </row>
        <row r="64">
          <cell r="H64">
            <v>0</v>
          </cell>
        </row>
        <row r="65">
          <cell r="H65">
            <v>95958.62</v>
          </cell>
        </row>
        <row r="66">
          <cell r="H66">
            <v>94702.06</v>
          </cell>
        </row>
        <row r="67">
          <cell r="H67">
            <v>4699.59</v>
          </cell>
        </row>
        <row r="70">
          <cell r="H70">
            <v>33247200</v>
          </cell>
        </row>
        <row r="71">
          <cell r="H71">
            <v>32.6</v>
          </cell>
        </row>
        <row r="72">
          <cell r="H72">
            <v>12</v>
          </cell>
        </row>
        <row r="73">
          <cell r="H73">
            <v>83547.100000000006</v>
          </cell>
        </row>
        <row r="76">
          <cell r="H76">
            <v>93354734.939999998</v>
          </cell>
        </row>
        <row r="80">
          <cell r="H80">
            <v>3</v>
          </cell>
        </row>
        <row r="81">
          <cell r="H81">
            <v>5</v>
          </cell>
        </row>
        <row r="82">
          <cell r="H82">
            <v>5</v>
          </cell>
        </row>
        <row r="85">
          <cell r="H85">
            <v>2</v>
          </cell>
        </row>
        <row r="86">
          <cell r="H86">
            <v>2</v>
          </cell>
        </row>
        <row r="88">
          <cell r="H88">
            <v>0</v>
          </cell>
        </row>
        <row r="90">
          <cell r="H90">
            <v>74</v>
          </cell>
        </row>
        <row r="91">
          <cell r="H91">
            <v>92</v>
          </cell>
        </row>
        <row r="95">
          <cell r="H95">
            <v>0</v>
          </cell>
        </row>
        <row r="97">
          <cell r="H97">
            <v>4</v>
          </cell>
        </row>
        <row r="98">
          <cell r="H98">
            <v>4</v>
          </cell>
        </row>
        <row r="100">
          <cell r="H100">
            <v>6</v>
          </cell>
        </row>
        <row r="101">
          <cell r="H101">
            <v>6</v>
          </cell>
        </row>
        <row r="104">
          <cell r="H104">
            <v>0</v>
          </cell>
        </row>
        <row r="107">
          <cell r="H107">
            <v>184327.98</v>
          </cell>
        </row>
        <row r="108">
          <cell r="H108">
            <v>184327.98</v>
          </cell>
        </row>
        <row r="111">
          <cell r="H111">
            <v>0</v>
          </cell>
        </row>
        <row r="114">
          <cell r="H114">
            <v>0</v>
          </cell>
        </row>
        <row r="115">
          <cell r="H115">
            <v>0</v>
          </cell>
        </row>
        <row r="118">
          <cell r="H118">
            <v>100</v>
          </cell>
        </row>
        <row r="119">
          <cell r="H119">
            <v>100</v>
          </cell>
        </row>
        <row r="122">
          <cell r="H122">
            <v>66</v>
          </cell>
        </row>
        <row r="123">
          <cell r="H123">
            <v>122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171802694.5</v>
          </cell>
        </row>
        <row r="7">
          <cell r="H7">
            <v>174091396.22999999</v>
          </cell>
        </row>
        <row r="10">
          <cell r="H10">
            <v>194495673.84</v>
          </cell>
        </row>
        <row r="11">
          <cell r="H11">
            <v>209100354.31</v>
          </cell>
        </row>
        <row r="15">
          <cell r="H15">
            <v>166720000</v>
          </cell>
        </row>
        <row r="22">
          <cell r="H22">
            <v>0</v>
          </cell>
        </row>
        <row r="23">
          <cell r="H23">
            <v>0</v>
          </cell>
        </row>
        <row r="25">
          <cell r="H25">
            <v>39557046.880000003</v>
          </cell>
        </row>
        <row r="27">
          <cell r="H27">
            <v>128875880</v>
          </cell>
        </row>
        <row r="30">
          <cell r="H30">
            <v>69115812.870000005</v>
          </cell>
        </row>
        <row r="31">
          <cell r="H31">
            <v>1030950</v>
          </cell>
        </row>
        <row r="34">
          <cell r="H34">
            <v>14</v>
          </cell>
        </row>
        <row r="35">
          <cell r="H35">
            <v>19</v>
          </cell>
        </row>
        <row r="51">
          <cell r="H51">
            <v>165190190.84</v>
          </cell>
        </row>
        <row r="61">
          <cell r="H61">
            <v>8826293.6799999997</v>
          </cell>
        </row>
        <row r="64">
          <cell r="H64">
            <v>0</v>
          </cell>
        </row>
        <row r="65">
          <cell r="H65">
            <v>135360.67000000001</v>
          </cell>
        </row>
        <row r="67">
          <cell r="H67">
            <v>43564.85</v>
          </cell>
        </row>
        <row r="70">
          <cell r="H70">
            <v>10837263.300000001</v>
          </cell>
        </row>
        <row r="71">
          <cell r="H71">
            <v>10.5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98565537.609999999</v>
          </cell>
        </row>
        <row r="80">
          <cell r="H80">
            <v>7</v>
          </cell>
        </row>
        <row r="81">
          <cell r="H81">
            <v>4</v>
          </cell>
        </row>
        <row r="82">
          <cell r="H82">
            <v>7</v>
          </cell>
        </row>
        <row r="85">
          <cell r="H85">
            <v>2</v>
          </cell>
        </row>
        <row r="86">
          <cell r="H86">
            <v>2</v>
          </cell>
        </row>
        <row r="88">
          <cell r="H88">
            <v>0</v>
          </cell>
        </row>
        <row r="90">
          <cell r="H90">
            <v>92</v>
          </cell>
        </row>
        <row r="91">
          <cell r="H91">
            <v>92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257.7</v>
          </cell>
        </row>
        <row r="107">
          <cell r="H107">
            <v>129717.5</v>
          </cell>
        </row>
        <row r="108">
          <cell r="H108">
            <v>128875.88</v>
          </cell>
        </row>
        <row r="111">
          <cell r="H111">
            <v>0</v>
          </cell>
        </row>
        <row r="112">
          <cell r="H112">
            <v>128875.88</v>
          </cell>
        </row>
        <row r="114">
          <cell r="H114">
            <v>0</v>
          </cell>
        </row>
        <row r="115">
          <cell r="H115">
            <v>0</v>
          </cell>
        </row>
        <row r="118">
          <cell r="H118">
            <v>1965</v>
          </cell>
        </row>
        <row r="119">
          <cell r="H119">
            <v>1965</v>
          </cell>
        </row>
        <row r="122">
          <cell r="H122">
            <v>52</v>
          </cell>
        </row>
        <row r="123">
          <cell r="H123">
            <v>52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102159667.2</v>
          </cell>
        </row>
        <row r="7">
          <cell r="H7">
            <v>107183084.64</v>
          </cell>
        </row>
        <row r="10">
          <cell r="H10">
            <v>104757143.01000001</v>
          </cell>
        </row>
        <row r="11">
          <cell r="H11">
            <v>141601029.75</v>
          </cell>
        </row>
        <row r="15">
          <cell r="H15">
            <v>86000000</v>
          </cell>
        </row>
        <row r="22">
          <cell r="H22">
            <v>4160775.79</v>
          </cell>
        </row>
        <row r="23">
          <cell r="H23">
            <v>57518.35</v>
          </cell>
        </row>
        <row r="25">
          <cell r="H25">
            <v>5877189.9699999997</v>
          </cell>
        </row>
        <row r="27">
          <cell r="H27">
            <v>150711400</v>
          </cell>
        </row>
        <row r="30">
          <cell r="H30">
            <v>12026642.960000001</v>
          </cell>
        </row>
        <row r="31">
          <cell r="H31">
            <v>0</v>
          </cell>
        </row>
        <row r="34">
          <cell r="H34">
            <v>11</v>
          </cell>
        </row>
        <row r="35">
          <cell r="H35">
            <v>11</v>
          </cell>
        </row>
        <row r="51">
          <cell r="H51">
            <v>85085251.090000004</v>
          </cell>
        </row>
        <row r="61">
          <cell r="H61">
            <v>1899367.99</v>
          </cell>
        </row>
        <row r="64">
          <cell r="H64">
            <v>0</v>
          </cell>
        </row>
        <row r="65">
          <cell r="H65">
            <v>182552.41</v>
          </cell>
        </row>
        <row r="66">
          <cell r="H66">
            <v>61.74</v>
          </cell>
        </row>
        <row r="67">
          <cell r="H67">
            <v>31172.78</v>
          </cell>
        </row>
        <row r="70">
          <cell r="H70">
            <v>7333841.0999999996</v>
          </cell>
        </row>
        <row r="71">
          <cell r="H71">
            <v>7.1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137900299.31999999</v>
          </cell>
        </row>
        <row r="80">
          <cell r="H80">
            <v>2</v>
          </cell>
        </row>
        <row r="81">
          <cell r="H81">
            <v>3</v>
          </cell>
        </row>
        <row r="82">
          <cell r="H82">
            <v>4</v>
          </cell>
        </row>
        <row r="85">
          <cell r="H85">
            <v>2</v>
          </cell>
        </row>
        <row r="86">
          <cell r="H86">
            <v>2</v>
          </cell>
        </row>
        <row r="88">
          <cell r="H88">
            <v>0</v>
          </cell>
        </row>
        <row r="90">
          <cell r="H90">
            <v>92</v>
          </cell>
        </row>
        <row r="91">
          <cell r="H91">
            <v>92</v>
          </cell>
        </row>
        <row r="93">
          <cell r="H93">
            <v>1</v>
          </cell>
        </row>
        <row r="95">
          <cell r="H95">
            <v>0</v>
          </cell>
        </row>
        <row r="97">
          <cell r="H97">
            <v>4</v>
          </cell>
        </row>
        <row r="98">
          <cell r="H98">
            <v>4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174.29</v>
          </cell>
        </row>
        <row r="107">
          <cell r="H107">
            <v>220817.2</v>
          </cell>
        </row>
        <row r="108">
          <cell r="H108">
            <v>229762.5</v>
          </cell>
        </row>
        <row r="111">
          <cell r="H111">
            <v>0</v>
          </cell>
        </row>
        <row r="112">
          <cell r="H112">
            <v>220817.2</v>
          </cell>
        </row>
        <row r="114">
          <cell r="H114">
            <v>0</v>
          </cell>
        </row>
        <row r="118">
          <cell r="H118">
            <v>3</v>
          </cell>
        </row>
        <row r="119">
          <cell r="H119">
            <v>3</v>
          </cell>
        </row>
        <row r="122">
          <cell r="H122">
            <v>89</v>
          </cell>
        </row>
        <row r="123">
          <cell r="H123">
            <v>89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10302.459999999999</v>
          </cell>
        </row>
        <row r="7">
          <cell r="H7">
            <v>10352.459999999999</v>
          </cell>
        </row>
        <row r="10">
          <cell r="H10">
            <v>9989.86</v>
          </cell>
        </row>
        <row r="11">
          <cell r="H11">
            <v>9989.86</v>
          </cell>
        </row>
        <row r="15">
          <cell r="H15">
            <v>13000</v>
          </cell>
        </row>
        <row r="22">
          <cell r="H22">
            <v>696.8</v>
          </cell>
        </row>
        <row r="23">
          <cell r="H23">
            <v>21.54</v>
          </cell>
        </row>
        <row r="24">
          <cell r="H24">
            <v>0</v>
          </cell>
        </row>
        <row r="25">
          <cell r="H25">
            <v>197.37</v>
          </cell>
        </row>
        <row r="26">
          <cell r="H26">
            <v>0</v>
          </cell>
        </row>
        <row r="27">
          <cell r="H27">
            <v>206350.17499999999</v>
          </cell>
        </row>
        <row r="30">
          <cell r="H30">
            <v>1591.98</v>
          </cell>
        </row>
        <row r="31">
          <cell r="H31">
            <v>176538.8</v>
          </cell>
        </row>
        <row r="34">
          <cell r="H34">
            <v>15</v>
          </cell>
        </row>
        <row r="35">
          <cell r="H35">
            <v>15</v>
          </cell>
        </row>
        <row r="42">
          <cell r="H42">
            <v>2288.7800000000002</v>
          </cell>
        </row>
        <row r="43">
          <cell r="H43">
            <v>380065.14</v>
          </cell>
        </row>
        <row r="51">
          <cell r="H51">
            <v>18684.900000000001</v>
          </cell>
        </row>
        <row r="58">
          <cell r="H58">
            <v>150.5</v>
          </cell>
        </row>
        <row r="61">
          <cell r="H61">
            <v>4219.37</v>
          </cell>
        </row>
        <row r="64">
          <cell r="H64">
            <v>0</v>
          </cell>
        </row>
        <row r="65">
          <cell r="H65">
            <v>205072.41</v>
          </cell>
        </row>
        <row r="66">
          <cell r="H66">
            <v>125</v>
          </cell>
        </row>
        <row r="67">
          <cell r="H67">
            <v>3623.4</v>
          </cell>
        </row>
        <row r="70">
          <cell r="H70">
            <v>66072.899999999994</v>
          </cell>
        </row>
        <row r="71">
          <cell r="H71">
            <v>37.799999999999997</v>
          </cell>
        </row>
        <row r="72">
          <cell r="H72">
            <v>12</v>
          </cell>
        </row>
        <row r="73">
          <cell r="H73">
            <v>145.66</v>
          </cell>
        </row>
        <row r="76">
          <cell r="H76">
            <v>189904.34</v>
          </cell>
        </row>
        <row r="77">
          <cell r="H77">
            <v>211241.1</v>
          </cell>
        </row>
        <row r="80">
          <cell r="H80">
            <v>4</v>
          </cell>
        </row>
        <row r="81">
          <cell r="H81">
            <v>4</v>
          </cell>
        </row>
        <row r="82">
          <cell r="H82">
            <v>4</v>
          </cell>
        </row>
        <row r="85">
          <cell r="H85">
            <v>4</v>
          </cell>
        </row>
        <row r="86">
          <cell r="H86">
            <v>4</v>
          </cell>
        </row>
        <row r="90">
          <cell r="H90">
            <v>82</v>
          </cell>
        </row>
        <row r="91">
          <cell r="H91">
            <v>88</v>
          </cell>
        </row>
        <row r="97">
          <cell r="H97">
            <v>4</v>
          </cell>
        </row>
        <row r="98">
          <cell r="H98">
            <v>4</v>
          </cell>
        </row>
        <row r="100">
          <cell r="H100">
            <v>6</v>
          </cell>
        </row>
        <row r="101">
          <cell r="H101">
            <v>6</v>
          </cell>
        </row>
        <row r="104">
          <cell r="H104">
            <v>198.3</v>
          </cell>
        </row>
        <row r="107">
          <cell r="H107">
            <v>392722.2</v>
          </cell>
        </row>
        <row r="108">
          <cell r="H108">
            <v>395011.1</v>
          </cell>
        </row>
        <row r="111">
          <cell r="H111">
            <v>0</v>
          </cell>
        </row>
        <row r="112">
          <cell r="H112">
            <v>164577.5</v>
          </cell>
        </row>
        <row r="118">
          <cell r="H118">
            <v>5</v>
          </cell>
        </row>
        <row r="119">
          <cell r="H119">
            <v>5</v>
          </cell>
        </row>
        <row r="122">
          <cell r="H122">
            <v>150</v>
          </cell>
        </row>
        <row r="123">
          <cell r="H123">
            <v>150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0</v>
          </cell>
        </row>
        <row r="7">
          <cell r="H7">
            <v>0</v>
          </cell>
        </row>
        <row r="15">
          <cell r="H15">
            <v>0</v>
          </cell>
        </row>
        <row r="22">
          <cell r="H22">
            <v>3537414.01</v>
          </cell>
        </row>
        <row r="23">
          <cell r="H23">
            <v>45392.160000000003</v>
          </cell>
        </row>
        <row r="24">
          <cell r="H24">
            <v>1529110.26</v>
          </cell>
        </row>
        <row r="25">
          <cell r="H25">
            <v>1962911.59</v>
          </cell>
        </row>
        <row r="27">
          <cell r="H27">
            <v>118309600</v>
          </cell>
        </row>
        <row r="30">
          <cell r="H30">
            <v>10301431.460000001</v>
          </cell>
        </row>
        <row r="31">
          <cell r="H31">
            <v>6095285.29</v>
          </cell>
        </row>
        <row r="34">
          <cell r="H34">
            <v>17</v>
          </cell>
        </row>
        <row r="35">
          <cell r="H35">
            <v>17</v>
          </cell>
        </row>
        <row r="58">
          <cell r="H58">
            <v>45392.160000000003</v>
          </cell>
        </row>
        <row r="61">
          <cell r="H61">
            <v>1679797.63</v>
          </cell>
        </row>
        <row r="64">
          <cell r="H64">
            <v>0</v>
          </cell>
        </row>
        <row r="65">
          <cell r="H65">
            <v>5428614.8899999997</v>
          </cell>
        </row>
        <row r="67">
          <cell r="H67">
            <v>3609576.62</v>
          </cell>
        </row>
        <row r="76">
          <cell r="H76">
            <v>27351248.449999999</v>
          </cell>
        </row>
        <row r="80">
          <cell r="H80">
            <v>1</v>
          </cell>
        </row>
        <row r="81">
          <cell r="H81">
            <v>1</v>
          </cell>
        </row>
        <row r="82">
          <cell r="H82">
            <v>2</v>
          </cell>
        </row>
        <row r="85">
          <cell r="H85">
            <v>1</v>
          </cell>
        </row>
        <row r="86">
          <cell r="H86">
            <v>1</v>
          </cell>
        </row>
        <row r="90">
          <cell r="H90">
            <v>72</v>
          </cell>
        </row>
        <row r="91">
          <cell r="H91">
            <v>86</v>
          </cell>
        </row>
        <row r="97">
          <cell r="H97">
            <v>4</v>
          </cell>
        </row>
        <row r="100">
          <cell r="H100">
            <v>6</v>
          </cell>
        </row>
        <row r="101">
          <cell r="H101">
            <v>6</v>
          </cell>
        </row>
        <row r="104">
          <cell r="H104">
            <v>146.32266698000001</v>
          </cell>
        </row>
        <row r="107">
          <cell r="H107">
            <v>176366.79441999999</v>
          </cell>
        </row>
        <row r="108">
          <cell r="H108">
            <v>191875.62293000001</v>
          </cell>
        </row>
        <row r="112">
          <cell r="H112">
            <v>191875.62293000001</v>
          </cell>
        </row>
        <row r="118">
          <cell r="H118">
            <v>150797</v>
          </cell>
        </row>
        <row r="119">
          <cell r="H119">
            <v>150797</v>
          </cell>
        </row>
        <row r="122">
          <cell r="H122">
            <v>20</v>
          </cell>
        </row>
        <row r="123">
          <cell r="H123">
            <v>20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0</v>
          </cell>
        </row>
        <row r="7">
          <cell r="H7">
            <v>0</v>
          </cell>
        </row>
        <row r="10">
          <cell r="H10">
            <v>0</v>
          </cell>
        </row>
        <row r="11">
          <cell r="H11">
            <v>0</v>
          </cell>
        </row>
        <row r="15">
          <cell r="H15">
            <v>0</v>
          </cell>
        </row>
        <row r="22">
          <cell r="H22">
            <v>0</v>
          </cell>
        </row>
        <row r="23">
          <cell r="H23" t="str">
            <v>-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30">
          <cell r="H30">
            <v>0</v>
          </cell>
        </row>
        <row r="31">
          <cell r="H31">
            <v>0</v>
          </cell>
        </row>
        <row r="34">
          <cell r="H34">
            <v>0</v>
          </cell>
        </row>
        <row r="38">
          <cell r="H38">
            <v>2</v>
          </cell>
        </row>
        <row r="39">
          <cell r="H39">
            <v>6</v>
          </cell>
        </row>
        <row r="42">
          <cell r="H42">
            <v>23117.54</v>
          </cell>
        </row>
        <row r="43">
          <cell r="H43">
            <v>21443255</v>
          </cell>
        </row>
        <row r="47">
          <cell r="H47">
            <v>0</v>
          </cell>
        </row>
        <row r="51">
          <cell r="H51">
            <v>0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0</v>
          </cell>
        </row>
        <row r="60">
          <cell r="H60">
            <v>0</v>
          </cell>
        </row>
        <row r="61">
          <cell r="H61">
            <v>9036.3799999999992</v>
          </cell>
        </row>
        <row r="64">
          <cell r="H64">
            <v>0</v>
          </cell>
        </row>
        <row r="65">
          <cell r="H65">
            <v>1135.2</v>
          </cell>
        </row>
        <row r="66">
          <cell r="H66">
            <v>0</v>
          </cell>
        </row>
        <row r="67">
          <cell r="H67">
            <v>27.8</v>
          </cell>
        </row>
        <row r="70">
          <cell r="H70">
            <v>10843100</v>
          </cell>
        </row>
        <row r="71">
          <cell r="H71">
            <v>9.1</v>
          </cell>
        </row>
        <row r="72">
          <cell r="H72">
            <v>12</v>
          </cell>
        </row>
        <row r="73">
          <cell r="H73">
            <v>72830</v>
          </cell>
        </row>
        <row r="80">
          <cell r="H80">
            <v>1</v>
          </cell>
        </row>
        <row r="81">
          <cell r="H81">
            <v>1</v>
          </cell>
        </row>
        <row r="82">
          <cell r="H82">
            <v>1</v>
          </cell>
        </row>
        <row r="85">
          <cell r="H85">
            <v>2</v>
          </cell>
        </row>
        <row r="86">
          <cell r="H86">
            <v>2</v>
          </cell>
        </row>
        <row r="88">
          <cell r="H88">
            <v>0</v>
          </cell>
        </row>
        <row r="90">
          <cell r="H90">
            <v>28</v>
          </cell>
        </row>
        <row r="91">
          <cell r="H91">
            <v>35</v>
          </cell>
        </row>
        <row r="93">
          <cell r="H93">
            <v>0</v>
          </cell>
        </row>
        <row r="95">
          <cell r="H95">
            <v>0</v>
          </cell>
        </row>
        <row r="97">
          <cell r="H97">
            <v>4</v>
          </cell>
        </row>
        <row r="98">
          <cell r="H98">
            <v>4</v>
          </cell>
        </row>
        <row r="103">
          <cell r="H103">
            <v>0</v>
          </cell>
        </row>
        <row r="104">
          <cell r="H104">
            <v>0</v>
          </cell>
        </row>
        <row r="107">
          <cell r="H107">
            <v>21420.14</v>
          </cell>
        </row>
        <row r="108">
          <cell r="H108">
            <v>21443.3</v>
          </cell>
        </row>
        <row r="111">
          <cell r="H111">
            <v>0</v>
          </cell>
        </row>
        <row r="112">
          <cell r="H112">
            <v>21420.14</v>
          </cell>
        </row>
        <row r="114">
          <cell r="H114">
            <v>0</v>
          </cell>
        </row>
        <row r="115">
          <cell r="H115">
            <v>0</v>
          </cell>
        </row>
        <row r="122">
          <cell r="H122">
            <v>13</v>
          </cell>
        </row>
        <row r="123">
          <cell r="H123">
            <v>13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0</v>
          </cell>
        </row>
        <row r="7">
          <cell r="H7">
            <v>0</v>
          </cell>
        </row>
        <row r="10">
          <cell r="H10">
            <v>0</v>
          </cell>
        </row>
        <row r="11">
          <cell r="H11">
            <v>0</v>
          </cell>
        </row>
        <row r="15">
          <cell r="H15">
            <v>0</v>
          </cell>
        </row>
        <row r="22">
          <cell r="H22">
            <v>0</v>
          </cell>
        </row>
        <row r="23">
          <cell r="H23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30">
          <cell r="H30">
            <v>0</v>
          </cell>
        </row>
        <row r="31">
          <cell r="H31">
            <v>0</v>
          </cell>
        </row>
        <row r="34">
          <cell r="H34">
            <v>0</v>
          </cell>
        </row>
        <row r="35">
          <cell r="H35">
            <v>0</v>
          </cell>
        </row>
        <row r="38">
          <cell r="H38">
            <v>1</v>
          </cell>
        </row>
        <row r="39">
          <cell r="H39">
            <v>3</v>
          </cell>
        </row>
        <row r="42">
          <cell r="H42">
            <v>5265.71</v>
          </cell>
        </row>
        <row r="43">
          <cell r="H43">
            <v>11761095</v>
          </cell>
        </row>
        <row r="46">
          <cell r="H46">
            <v>0</v>
          </cell>
        </row>
        <row r="51">
          <cell r="I51">
            <v>0</v>
          </cell>
        </row>
        <row r="53">
          <cell r="H53">
            <v>0</v>
          </cell>
        </row>
        <row r="54">
          <cell r="H54">
            <v>0</v>
          </cell>
        </row>
        <row r="58">
          <cell r="H58">
            <v>0</v>
          </cell>
        </row>
        <row r="60">
          <cell r="H60">
            <v>0</v>
          </cell>
        </row>
        <row r="61">
          <cell r="H61">
            <v>8108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70">
          <cell r="H70">
            <v>5864500</v>
          </cell>
        </row>
        <row r="71">
          <cell r="H71">
            <v>5</v>
          </cell>
        </row>
        <row r="72">
          <cell r="H72">
            <v>12</v>
          </cell>
        </row>
        <row r="73">
          <cell r="H73">
            <v>72830</v>
          </cell>
        </row>
        <row r="80">
          <cell r="H80">
            <v>1</v>
          </cell>
        </row>
        <row r="81">
          <cell r="H81">
            <v>1</v>
          </cell>
        </row>
        <row r="82">
          <cell r="H82">
            <v>1</v>
          </cell>
        </row>
        <row r="85">
          <cell r="H85">
            <v>3</v>
          </cell>
        </row>
        <row r="86">
          <cell r="H86">
            <v>3</v>
          </cell>
        </row>
        <row r="88">
          <cell r="H88">
            <v>0</v>
          </cell>
        </row>
        <row r="90">
          <cell r="H90">
            <v>33</v>
          </cell>
        </row>
        <row r="91">
          <cell r="H91">
            <v>33</v>
          </cell>
        </row>
        <row r="93">
          <cell r="H93">
            <v>0</v>
          </cell>
        </row>
        <row r="95">
          <cell r="H95">
            <v>0</v>
          </cell>
        </row>
        <row r="97">
          <cell r="H97">
            <v>4</v>
          </cell>
        </row>
        <row r="98">
          <cell r="H98">
            <v>4</v>
          </cell>
        </row>
        <row r="103">
          <cell r="H103">
            <v>0</v>
          </cell>
        </row>
        <row r="104">
          <cell r="H104">
            <v>0</v>
          </cell>
        </row>
        <row r="107">
          <cell r="H107">
            <v>11755.83</v>
          </cell>
        </row>
        <row r="108">
          <cell r="H108">
            <v>11761.1</v>
          </cell>
        </row>
        <row r="111">
          <cell r="H111">
            <v>0</v>
          </cell>
        </row>
        <row r="112">
          <cell r="H112">
            <v>11755.83</v>
          </cell>
        </row>
        <row r="114">
          <cell r="H114">
            <v>2</v>
          </cell>
        </row>
        <row r="115">
          <cell r="H115">
            <v>0</v>
          </cell>
        </row>
        <row r="122">
          <cell r="H122">
            <v>8</v>
          </cell>
        </row>
        <row r="123">
          <cell r="H123">
            <v>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26954418.73</v>
          </cell>
        </row>
        <row r="7">
          <cell r="H7">
            <v>34672404</v>
          </cell>
        </row>
        <row r="10">
          <cell r="H10">
            <v>29969775.879999999</v>
          </cell>
        </row>
        <row r="11">
          <cell r="H11">
            <v>37687761.149999999</v>
          </cell>
        </row>
        <row r="15">
          <cell r="H15">
            <v>30672404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17182000</v>
          </cell>
        </row>
        <row r="30">
          <cell r="H30">
            <v>0</v>
          </cell>
        </row>
        <row r="31">
          <cell r="H31">
            <v>18551365.5</v>
          </cell>
        </row>
        <row r="34">
          <cell r="H34">
            <v>7</v>
          </cell>
        </row>
        <row r="35">
          <cell r="H35">
            <v>7</v>
          </cell>
        </row>
        <row r="38">
          <cell r="H38">
            <v>7</v>
          </cell>
        </row>
        <row r="39">
          <cell r="H39">
            <v>7</v>
          </cell>
        </row>
        <row r="42">
          <cell r="H42">
            <v>0</v>
          </cell>
        </row>
        <row r="43">
          <cell r="H43">
            <v>0</v>
          </cell>
        </row>
        <row r="51">
          <cell r="H51">
            <v>26256203.5</v>
          </cell>
        </row>
        <row r="58">
          <cell r="H58">
            <v>664405.19999999995</v>
          </cell>
        </row>
        <row r="61">
          <cell r="H61">
            <v>0</v>
          </cell>
        </row>
        <row r="64">
          <cell r="H64">
            <v>0</v>
          </cell>
        </row>
        <row r="65">
          <cell r="H65">
            <v>5804.88</v>
          </cell>
        </row>
        <row r="66">
          <cell r="H66">
            <v>0</v>
          </cell>
        </row>
        <row r="67">
          <cell r="H67">
            <v>3260.8</v>
          </cell>
        </row>
        <row r="70">
          <cell r="H70">
            <v>1136900.1399999999</v>
          </cell>
        </row>
        <row r="71">
          <cell r="H71">
            <v>1.3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27637538.199999999</v>
          </cell>
        </row>
        <row r="80">
          <cell r="H80">
            <v>2</v>
          </cell>
        </row>
        <row r="81">
          <cell r="H81">
            <v>0</v>
          </cell>
        </row>
        <row r="82">
          <cell r="H82">
            <v>2</v>
          </cell>
        </row>
        <row r="85">
          <cell r="H85">
            <v>1</v>
          </cell>
        </row>
        <row r="86">
          <cell r="H86">
            <v>1</v>
          </cell>
        </row>
        <row r="88">
          <cell r="H88">
            <v>0</v>
          </cell>
        </row>
        <row r="90">
          <cell r="H90">
            <v>90</v>
          </cell>
        </row>
        <row r="91">
          <cell r="H91">
            <v>90</v>
          </cell>
        </row>
        <row r="93">
          <cell r="H93">
            <v>0</v>
          </cell>
        </row>
        <row r="95">
          <cell r="H95">
            <v>0</v>
          </cell>
        </row>
        <row r="97">
          <cell r="H97">
            <v>4</v>
          </cell>
        </row>
        <row r="98">
          <cell r="H98">
            <v>4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34.864575889999998</v>
          </cell>
        </row>
        <row r="107">
          <cell r="H107">
            <v>65703.14</v>
          </cell>
        </row>
        <row r="108">
          <cell r="H108">
            <v>65703.14</v>
          </cell>
        </row>
        <row r="111">
          <cell r="H111">
            <v>0</v>
          </cell>
        </row>
        <row r="112">
          <cell r="H112">
            <v>0</v>
          </cell>
        </row>
        <row r="114">
          <cell r="H114">
            <v>0</v>
          </cell>
        </row>
        <row r="115">
          <cell r="H115">
            <v>0</v>
          </cell>
        </row>
        <row r="118">
          <cell r="H118">
            <v>100</v>
          </cell>
        </row>
        <row r="119">
          <cell r="H119">
            <v>100</v>
          </cell>
        </row>
        <row r="122">
          <cell r="H122">
            <v>19</v>
          </cell>
        </row>
        <row r="123">
          <cell r="H123">
            <v>19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0</v>
          </cell>
        </row>
        <row r="7">
          <cell r="H7">
            <v>0</v>
          </cell>
        </row>
        <row r="10">
          <cell r="H10">
            <v>0</v>
          </cell>
        </row>
        <row r="11">
          <cell r="H11">
            <v>0</v>
          </cell>
        </row>
        <row r="15">
          <cell r="H15">
            <v>0</v>
          </cell>
        </row>
        <row r="22">
          <cell r="H22">
            <v>645225.91</v>
          </cell>
        </row>
        <row r="23">
          <cell r="H23">
            <v>6408.56</v>
          </cell>
        </row>
        <row r="24">
          <cell r="H24">
            <v>0</v>
          </cell>
        </row>
        <row r="25">
          <cell r="H25">
            <v>27841748.66</v>
          </cell>
        </row>
        <row r="26">
          <cell r="H26">
            <v>0</v>
          </cell>
        </row>
        <row r="27">
          <cell r="H27">
            <v>89336300</v>
          </cell>
        </row>
        <row r="30">
          <cell r="H30">
            <v>0</v>
          </cell>
        </row>
        <row r="31">
          <cell r="H31">
            <v>992476</v>
          </cell>
        </row>
        <row r="34">
          <cell r="H34">
            <v>7</v>
          </cell>
        </row>
        <row r="35">
          <cell r="H35">
            <v>10</v>
          </cell>
        </row>
        <row r="46">
          <cell r="H46">
            <v>0</v>
          </cell>
        </row>
        <row r="51">
          <cell r="H51">
            <v>0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4205551.72</v>
          </cell>
        </row>
        <row r="60">
          <cell r="H60">
            <v>0</v>
          </cell>
        </row>
        <row r="61">
          <cell r="H61">
            <v>218.23</v>
          </cell>
        </row>
        <row r="64">
          <cell r="H64">
            <v>0</v>
          </cell>
        </row>
        <row r="65">
          <cell r="H65">
            <v>7382.56</v>
          </cell>
        </row>
        <row r="66">
          <cell r="H66">
            <v>0</v>
          </cell>
        </row>
        <row r="67">
          <cell r="H67">
            <v>1811.31</v>
          </cell>
        </row>
        <row r="70">
          <cell r="H70">
            <v>39970543.799999997</v>
          </cell>
        </row>
        <row r="71">
          <cell r="H71">
            <v>34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74029912.239999995</v>
          </cell>
        </row>
        <row r="80">
          <cell r="H80">
            <v>2</v>
          </cell>
        </row>
        <row r="81">
          <cell r="H81">
            <v>2</v>
          </cell>
        </row>
        <row r="82">
          <cell r="H82">
            <v>2</v>
          </cell>
        </row>
        <row r="85">
          <cell r="H85">
            <v>2</v>
          </cell>
        </row>
        <row r="86">
          <cell r="H86">
            <v>2</v>
          </cell>
        </row>
        <row r="88">
          <cell r="H88">
            <v>0</v>
          </cell>
        </row>
        <row r="90">
          <cell r="H90">
            <v>87</v>
          </cell>
        </row>
        <row r="91">
          <cell r="H91">
            <v>87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6730.6</v>
          </cell>
        </row>
        <row r="107">
          <cell r="H107">
            <v>99555104.189999998</v>
          </cell>
        </row>
        <row r="108">
          <cell r="H108">
            <v>99156002.200000003</v>
          </cell>
        </row>
        <row r="111">
          <cell r="H111">
            <v>0</v>
          </cell>
        </row>
        <row r="112">
          <cell r="H112">
            <v>99555104.189999998</v>
          </cell>
        </row>
        <row r="118">
          <cell r="H118">
            <v>32</v>
          </cell>
        </row>
        <row r="119">
          <cell r="H119">
            <v>32</v>
          </cell>
        </row>
        <row r="122">
          <cell r="H122">
            <v>56</v>
          </cell>
        </row>
        <row r="123">
          <cell r="H123">
            <v>56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22">
          <cell r="H22">
            <v>0</v>
          </cell>
        </row>
        <row r="23">
          <cell r="H23">
            <v>0</v>
          </cell>
        </row>
        <row r="24">
          <cell r="H24">
            <v>4554500.5</v>
          </cell>
        </row>
        <row r="25">
          <cell r="H25">
            <v>4554500.5</v>
          </cell>
        </row>
        <row r="26">
          <cell r="H26">
            <v>0</v>
          </cell>
        </row>
        <row r="27">
          <cell r="H27">
            <v>38620000</v>
          </cell>
        </row>
        <row r="30">
          <cell r="H30">
            <v>0</v>
          </cell>
        </row>
        <row r="31">
          <cell r="H31">
            <v>-19807</v>
          </cell>
        </row>
        <row r="34">
          <cell r="H34">
            <v>7</v>
          </cell>
        </row>
        <row r="35">
          <cell r="H35">
            <v>9</v>
          </cell>
        </row>
        <row r="46">
          <cell r="H46">
            <v>4165.2</v>
          </cell>
        </row>
        <row r="57">
          <cell r="H57">
            <v>0</v>
          </cell>
        </row>
        <row r="58">
          <cell r="H58">
            <v>480066.28</v>
          </cell>
        </row>
        <row r="60">
          <cell r="H60">
            <v>0</v>
          </cell>
        </row>
        <row r="61">
          <cell r="H61">
            <v>0</v>
          </cell>
        </row>
        <row r="64">
          <cell r="H64">
            <v>0</v>
          </cell>
        </row>
        <row r="65">
          <cell r="H65">
            <v>1336.5</v>
          </cell>
        </row>
        <row r="66">
          <cell r="H66">
            <v>0</v>
          </cell>
        </row>
        <row r="67">
          <cell r="H67">
            <v>151.1</v>
          </cell>
        </row>
        <row r="70">
          <cell r="H70">
            <v>20302600</v>
          </cell>
        </row>
        <row r="71">
          <cell r="H71">
            <v>21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33906152.219999999</v>
          </cell>
        </row>
        <row r="77">
          <cell r="H77">
            <v>38624165.200000003</v>
          </cell>
        </row>
        <row r="80">
          <cell r="H80">
            <v>1</v>
          </cell>
        </row>
        <row r="81">
          <cell r="H81">
            <v>1</v>
          </cell>
        </row>
        <row r="82">
          <cell r="H82">
            <v>2</v>
          </cell>
        </row>
        <row r="85">
          <cell r="H85">
            <v>1</v>
          </cell>
        </row>
        <row r="86">
          <cell r="H86">
            <v>1</v>
          </cell>
        </row>
        <row r="88">
          <cell r="H88">
            <v>0</v>
          </cell>
        </row>
        <row r="90">
          <cell r="H90">
            <v>87</v>
          </cell>
        </row>
        <row r="91">
          <cell r="H91">
            <v>87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5.8</v>
          </cell>
        </row>
        <row r="107">
          <cell r="H107">
            <v>41620.699999999997</v>
          </cell>
        </row>
        <row r="108">
          <cell r="H108">
            <v>41620.699999999997</v>
          </cell>
        </row>
        <row r="111">
          <cell r="H111">
            <v>0</v>
          </cell>
        </row>
        <row r="112">
          <cell r="H112">
            <v>41620.699999999997</v>
          </cell>
        </row>
        <row r="118">
          <cell r="H118">
            <v>40</v>
          </cell>
        </row>
        <row r="119">
          <cell r="H119">
            <v>40</v>
          </cell>
        </row>
        <row r="122">
          <cell r="H122">
            <v>36</v>
          </cell>
        </row>
        <row r="123">
          <cell r="H123">
            <v>36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2250000</v>
          </cell>
        </row>
        <row r="7">
          <cell r="H7">
            <v>2257200</v>
          </cell>
        </row>
        <row r="10">
          <cell r="H10">
            <v>2292428.6800000002</v>
          </cell>
        </row>
        <row r="11">
          <cell r="H11">
            <v>2302009.17</v>
          </cell>
        </row>
        <row r="15">
          <cell r="H15">
            <v>1950000</v>
          </cell>
        </row>
        <row r="22">
          <cell r="H22">
            <v>129.47999999999999</v>
          </cell>
        </row>
        <row r="23">
          <cell r="H23">
            <v>0</v>
          </cell>
        </row>
        <row r="24">
          <cell r="H24">
            <v>10778105.02</v>
          </cell>
        </row>
        <row r="25">
          <cell r="H25">
            <v>8511235.6400000006</v>
          </cell>
        </row>
        <row r="26">
          <cell r="H26">
            <v>0</v>
          </cell>
        </row>
        <row r="27">
          <cell r="H27">
            <v>70565317.280000001</v>
          </cell>
        </row>
        <row r="30">
          <cell r="H30">
            <v>6184</v>
          </cell>
        </row>
        <row r="31">
          <cell r="H31">
            <v>81500</v>
          </cell>
        </row>
        <row r="34">
          <cell r="H34">
            <v>12</v>
          </cell>
        </row>
        <row r="35">
          <cell r="H35">
            <v>15</v>
          </cell>
        </row>
        <row r="51">
          <cell r="H51">
            <v>2303226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104833.68</v>
          </cell>
        </row>
        <row r="60">
          <cell r="H60">
            <v>0</v>
          </cell>
        </row>
        <row r="61">
          <cell r="H61">
            <v>0</v>
          </cell>
        </row>
        <row r="64">
          <cell r="H64">
            <v>0.33</v>
          </cell>
        </row>
        <row r="65">
          <cell r="H65">
            <v>10746.07</v>
          </cell>
        </row>
        <row r="66">
          <cell r="H66">
            <v>10.23</v>
          </cell>
        </row>
        <row r="67">
          <cell r="H67">
            <v>7408.69</v>
          </cell>
        </row>
        <row r="70">
          <cell r="H70">
            <v>27241072.489999998</v>
          </cell>
        </row>
        <row r="71">
          <cell r="H71">
            <v>31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68038425.299999997</v>
          </cell>
        </row>
        <row r="80">
          <cell r="H80">
            <v>1</v>
          </cell>
        </row>
        <row r="81">
          <cell r="H81">
            <v>2</v>
          </cell>
        </row>
        <row r="82">
          <cell r="H82">
            <v>2</v>
          </cell>
        </row>
        <row r="85">
          <cell r="H85">
            <v>2</v>
          </cell>
        </row>
        <row r="86">
          <cell r="H86">
            <v>2</v>
          </cell>
        </row>
        <row r="88">
          <cell r="H88">
            <v>1</v>
          </cell>
        </row>
        <row r="90">
          <cell r="H90">
            <v>82</v>
          </cell>
        </row>
        <row r="91">
          <cell r="H91">
            <v>93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24.9</v>
          </cell>
        </row>
        <row r="107">
          <cell r="H107">
            <v>80475.509999999995</v>
          </cell>
        </row>
        <row r="108">
          <cell r="H108">
            <v>80481.820000000007</v>
          </cell>
        </row>
        <row r="111">
          <cell r="H111">
            <v>0</v>
          </cell>
        </row>
        <row r="112">
          <cell r="H112">
            <v>82768.27</v>
          </cell>
        </row>
        <row r="118">
          <cell r="H118">
            <v>30</v>
          </cell>
        </row>
        <row r="119">
          <cell r="H119">
            <v>30</v>
          </cell>
        </row>
        <row r="122">
          <cell r="H122">
            <v>67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0</v>
          </cell>
        </row>
        <row r="7">
          <cell r="H7">
            <v>53719.73</v>
          </cell>
        </row>
        <row r="10">
          <cell r="H10">
            <v>0</v>
          </cell>
        </row>
        <row r="11">
          <cell r="H11">
            <v>53719.73</v>
          </cell>
        </row>
        <row r="15">
          <cell r="H15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14313141.48</v>
          </cell>
        </row>
        <row r="25">
          <cell r="H25">
            <v>7335579.3799999999</v>
          </cell>
        </row>
        <row r="26">
          <cell r="H26">
            <v>0</v>
          </cell>
        </row>
        <row r="27">
          <cell r="H27">
            <v>98973400</v>
          </cell>
        </row>
        <row r="30">
          <cell r="H30">
            <v>1184354.94</v>
          </cell>
        </row>
        <row r="31">
          <cell r="H31">
            <v>3610248.55</v>
          </cell>
        </row>
        <row r="34">
          <cell r="H34">
            <v>10</v>
          </cell>
        </row>
        <row r="35">
          <cell r="H35">
            <v>10</v>
          </cell>
        </row>
        <row r="46">
          <cell r="H46">
            <v>0</v>
          </cell>
        </row>
        <row r="51">
          <cell r="H51">
            <v>2.2400000000000002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521457.73</v>
          </cell>
        </row>
        <row r="60">
          <cell r="H60">
            <v>272062.62</v>
          </cell>
        </row>
        <row r="61">
          <cell r="H61">
            <v>272062.62</v>
          </cell>
        </row>
        <row r="64">
          <cell r="H64">
            <v>0</v>
          </cell>
        </row>
        <row r="65">
          <cell r="H65">
            <v>12549402.970000001</v>
          </cell>
        </row>
        <row r="66">
          <cell r="H66">
            <v>80000</v>
          </cell>
        </row>
        <row r="67">
          <cell r="H67">
            <v>39840895.799999997</v>
          </cell>
        </row>
        <row r="70">
          <cell r="H70">
            <v>47918.400000000001</v>
          </cell>
        </row>
        <row r="71">
          <cell r="H71">
            <v>49.4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88006801.459999993</v>
          </cell>
        </row>
        <row r="77">
          <cell r="H77">
            <v>98973400</v>
          </cell>
        </row>
        <row r="80">
          <cell r="H80">
            <v>1</v>
          </cell>
        </row>
        <row r="81">
          <cell r="H81">
            <v>1</v>
          </cell>
        </row>
        <row r="82">
          <cell r="H82">
            <v>2</v>
          </cell>
        </row>
        <row r="85">
          <cell r="H85">
            <v>1</v>
          </cell>
        </row>
        <row r="86">
          <cell r="H86">
            <v>1</v>
          </cell>
        </row>
        <row r="88">
          <cell r="H88">
            <v>0</v>
          </cell>
        </row>
        <row r="90">
          <cell r="H90">
            <v>98</v>
          </cell>
        </row>
        <row r="91">
          <cell r="H91">
            <v>98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18.7</v>
          </cell>
        </row>
        <row r="107">
          <cell r="H107">
            <v>109081.29</v>
          </cell>
        </row>
        <row r="108">
          <cell r="H108">
            <v>109865.64</v>
          </cell>
        </row>
        <row r="111">
          <cell r="H111">
            <v>0</v>
          </cell>
        </row>
        <row r="112">
          <cell r="H112">
            <v>109081.29</v>
          </cell>
        </row>
        <row r="118">
          <cell r="H118">
            <v>30</v>
          </cell>
        </row>
        <row r="119">
          <cell r="H119">
            <v>30</v>
          </cell>
        </row>
        <row r="122">
          <cell r="H122">
            <v>81</v>
          </cell>
        </row>
        <row r="123">
          <cell r="H123">
            <v>81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чреждений"/>
    </sheetNames>
    <sheetDataSet>
      <sheetData sheetId="0">
        <row r="6">
          <cell r="H6">
            <v>0</v>
          </cell>
        </row>
        <row r="7">
          <cell r="H7">
            <v>0</v>
          </cell>
        </row>
        <row r="10">
          <cell r="H10">
            <v>0</v>
          </cell>
        </row>
        <row r="11">
          <cell r="H11">
            <v>0</v>
          </cell>
        </row>
        <row r="15">
          <cell r="H15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3592418.18</v>
          </cell>
        </row>
        <row r="26">
          <cell r="H26">
            <v>0</v>
          </cell>
        </row>
        <row r="27">
          <cell r="H27">
            <v>90594400</v>
          </cell>
        </row>
        <row r="30">
          <cell r="H30">
            <v>0</v>
          </cell>
        </row>
        <row r="31">
          <cell r="H31">
            <v>324156</v>
          </cell>
        </row>
        <row r="34">
          <cell r="H34">
            <v>3</v>
          </cell>
        </row>
        <row r="35">
          <cell r="H35">
            <v>16</v>
          </cell>
        </row>
        <row r="51">
          <cell r="H51">
            <v>24882.43</v>
          </cell>
        </row>
        <row r="54">
          <cell r="H54">
            <v>0</v>
          </cell>
        </row>
        <row r="57">
          <cell r="H57">
            <v>0</v>
          </cell>
        </row>
        <row r="58">
          <cell r="H58">
            <v>0</v>
          </cell>
        </row>
        <row r="60">
          <cell r="H60">
            <v>0</v>
          </cell>
        </row>
        <row r="61">
          <cell r="H61">
            <v>56016.61</v>
          </cell>
        </row>
        <row r="64">
          <cell r="H64">
            <v>0</v>
          </cell>
        </row>
        <row r="65">
          <cell r="H65">
            <v>8422.91</v>
          </cell>
        </row>
        <row r="66">
          <cell r="H66">
            <v>0</v>
          </cell>
        </row>
        <row r="67">
          <cell r="H67">
            <v>8773.42</v>
          </cell>
        </row>
        <row r="70">
          <cell r="H70">
            <v>36842800</v>
          </cell>
        </row>
        <row r="71">
          <cell r="H71">
            <v>40.700000000000003</v>
          </cell>
        </row>
        <row r="72">
          <cell r="H72">
            <v>12</v>
          </cell>
        </row>
        <row r="73">
          <cell r="H73">
            <v>72830</v>
          </cell>
        </row>
        <row r="76">
          <cell r="H76">
            <v>69580400</v>
          </cell>
        </row>
        <row r="80">
          <cell r="H80">
            <v>2</v>
          </cell>
        </row>
        <row r="81">
          <cell r="H81">
            <v>2</v>
          </cell>
        </row>
        <row r="82">
          <cell r="H82">
            <v>2</v>
          </cell>
        </row>
        <row r="85">
          <cell r="H85">
            <v>1</v>
          </cell>
        </row>
        <row r="86">
          <cell r="H86">
            <v>1</v>
          </cell>
        </row>
        <row r="88">
          <cell r="H88">
            <v>0</v>
          </cell>
        </row>
        <row r="90">
          <cell r="H90">
            <v>92</v>
          </cell>
        </row>
        <row r="91">
          <cell r="H91">
            <v>92</v>
          </cell>
        </row>
        <row r="93">
          <cell r="H93">
            <v>0</v>
          </cell>
        </row>
        <row r="95">
          <cell r="H95">
            <v>0</v>
          </cell>
        </row>
        <row r="100">
          <cell r="H100">
            <v>6</v>
          </cell>
        </row>
        <row r="101">
          <cell r="H101">
            <v>6</v>
          </cell>
        </row>
        <row r="103">
          <cell r="H103">
            <v>0</v>
          </cell>
        </row>
        <row r="104">
          <cell r="H104">
            <v>24900.75</v>
          </cell>
        </row>
        <row r="107">
          <cell r="H107">
            <v>96587.09</v>
          </cell>
        </row>
        <row r="108">
          <cell r="H108">
            <v>96587.09</v>
          </cell>
        </row>
        <row r="111">
          <cell r="H111">
            <v>0</v>
          </cell>
        </row>
        <row r="112">
          <cell r="H112">
            <v>96587.09</v>
          </cell>
        </row>
        <row r="118">
          <cell r="H118">
            <v>36</v>
          </cell>
        </row>
        <row r="119">
          <cell r="H119">
            <v>36</v>
          </cell>
        </row>
        <row r="122">
          <cell r="H122">
            <v>79</v>
          </cell>
        </row>
        <row r="123">
          <cell r="H123">
            <v>79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FD72"/>
  <sheetViews>
    <sheetView tabSelected="1" zoomScale="70" zoomScaleNormal="70" workbookViewId="0">
      <pane xSplit="3" ySplit="7" topLeftCell="D8" activePane="bottomRight" state="frozen"/>
      <selection pane="topRight" activeCell="C1" sqref="C1"/>
      <selection pane="bottomLeft" activeCell="A8" sqref="A8"/>
      <selection pane="bottomRight" activeCell="A72" sqref="A72:XFD72"/>
    </sheetView>
  </sheetViews>
  <sheetFormatPr defaultRowHeight="15" x14ac:dyDescent="0.25"/>
  <cols>
    <col min="1" max="1" width="3.42578125" style="110" customWidth="1"/>
    <col min="2" max="2" width="14" style="110" customWidth="1"/>
    <col min="3" max="3" width="58.140625" style="110" customWidth="1"/>
    <col min="4" max="4" width="8.7109375" style="110" bestFit="1" customWidth="1"/>
    <col min="5" max="5" width="9.28515625" style="110" bestFit="1" customWidth="1"/>
    <col min="6" max="6" width="25.42578125" style="110" customWidth="1"/>
    <col min="7" max="7" width="21.140625" style="110" customWidth="1"/>
    <col min="8" max="8" width="9.85546875" style="110" customWidth="1"/>
    <col min="9" max="9" width="11" style="110" customWidth="1"/>
    <col min="10" max="10" width="21.140625" style="110" customWidth="1"/>
    <col min="11" max="11" width="20.7109375" style="110" bestFit="1" customWidth="1"/>
    <col min="12" max="12" width="8.7109375" style="110" bestFit="1" customWidth="1"/>
    <col min="13" max="13" width="12.42578125" style="110" customWidth="1"/>
    <col min="14" max="14" width="21.140625" style="110" customWidth="1"/>
    <col min="15" max="15" width="19.5703125" style="110" bestFit="1" customWidth="1"/>
    <col min="16" max="17" width="8.7109375" style="110" bestFit="1" customWidth="1"/>
    <col min="18" max="18" width="21.85546875" style="110" customWidth="1"/>
    <col min="19" max="19" width="16.5703125" style="110" bestFit="1" customWidth="1"/>
    <col min="20" max="20" width="8.7109375" style="110" bestFit="1" customWidth="1"/>
    <col min="21" max="21" width="9.28515625" style="110" bestFit="1" customWidth="1"/>
    <col min="22" max="22" width="20.140625" style="110" customWidth="1"/>
    <col min="23" max="23" width="18.85546875" style="110" customWidth="1"/>
    <col min="24" max="24" width="20.5703125" style="110" bestFit="1" customWidth="1"/>
    <col min="25" max="25" width="18.42578125" style="110" bestFit="1" customWidth="1"/>
    <col min="26" max="26" width="16.5703125" style="110" bestFit="1" customWidth="1"/>
    <col min="27" max="27" width="19" style="110" customWidth="1"/>
    <col min="28" max="28" width="8.7109375" style="110" bestFit="1" customWidth="1"/>
    <col min="29" max="29" width="9.28515625" style="110" bestFit="1" customWidth="1"/>
    <col min="30" max="31" width="24.28515625" style="110" bestFit="1" customWidth="1"/>
    <col min="32" max="32" width="8.7109375" style="110" bestFit="1" customWidth="1"/>
    <col min="33" max="33" width="11.5703125" style="110" customWidth="1"/>
    <col min="34" max="34" width="24.85546875" style="110" bestFit="1" customWidth="1"/>
    <col min="35" max="35" width="24.28515625" style="110" bestFit="1" customWidth="1"/>
    <col min="36" max="37" width="8.7109375" style="110" bestFit="1" customWidth="1"/>
    <col min="38" max="38" width="21.28515625" style="110" bestFit="1" customWidth="1"/>
    <col min="39" max="39" width="24.28515625" style="110" bestFit="1" customWidth="1"/>
    <col min="40" max="40" width="10.7109375" style="110" customWidth="1"/>
    <col min="41" max="41" width="9.85546875" style="110" customWidth="1"/>
    <col min="42" max="43" width="24.28515625" style="110" bestFit="1" customWidth="1"/>
    <col min="44" max="45" width="8.7109375" style="110" bestFit="1" customWidth="1"/>
    <col min="46" max="46" width="16.42578125" style="110" bestFit="1" customWidth="1"/>
    <col min="47" max="47" width="21.42578125" style="110" bestFit="1" customWidth="1"/>
    <col min="48" max="48" width="13.7109375" style="110" customWidth="1"/>
    <col min="49" max="49" width="10.7109375" style="110" customWidth="1"/>
    <col min="50" max="50" width="16.42578125" style="110" bestFit="1" customWidth="1"/>
    <col min="51" max="51" width="19.5703125" style="110" bestFit="1" customWidth="1"/>
    <col min="52" max="52" width="8.7109375" style="110" bestFit="1" customWidth="1"/>
    <col min="53" max="53" width="20.7109375" style="110" bestFit="1" customWidth="1"/>
    <col min="54" max="54" width="9.42578125" style="110" bestFit="1" customWidth="1"/>
    <col min="55" max="56" width="8.7109375" style="110" bestFit="1" customWidth="1"/>
    <col min="57" max="57" width="16.140625" style="110" customWidth="1"/>
    <col min="58" max="58" width="22" style="110" customWidth="1"/>
    <col min="59" max="59" width="8.7109375" style="110" bestFit="1" customWidth="1"/>
    <col min="60" max="60" width="17.28515625" style="110" bestFit="1" customWidth="1"/>
    <col min="61" max="61" width="22" style="110" bestFit="1" customWidth="1"/>
    <col min="62" max="63" width="8.7109375" style="110" bestFit="1" customWidth="1"/>
    <col min="64" max="64" width="17.5703125" style="110" customWidth="1"/>
    <col min="65" max="65" width="19.5703125" style="110" bestFit="1" customWidth="1"/>
    <col min="66" max="66" width="16.7109375" style="110" bestFit="1" customWidth="1"/>
    <col min="67" max="67" width="18.7109375" style="110" bestFit="1" customWidth="1"/>
    <col min="68" max="68" width="10" style="110" customWidth="1"/>
    <col min="69" max="69" width="10.5703125" style="110" customWidth="1"/>
    <col min="70" max="70" width="22.42578125" style="110" customWidth="1"/>
    <col min="71" max="71" width="14" style="110" customWidth="1"/>
    <col min="72" max="72" width="15.140625" style="110" customWidth="1"/>
    <col min="73" max="73" width="16.140625" style="110" customWidth="1"/>
    <col min="74" max="74" width="8.7109375" style="110" bestFit="1" customWidth="1"/>
    <col min="75" max="75" width="10.140625" style="110" customWidth="1"/>
    <col min="76" max="76" width="19.42578125" style="110" customWidth="1"/>
    <col min="77" max="77" width="20" style="110" customWidth="1"/>
    <col min="78" max="79" width="8.7109375" style="110" bestFit="1" customWidth="1"/>
    <col min="80" max="80" width="16.5703125" style="110" bestFit="1" customWidth="1"/>
    <col min="81" max="81" width="24.5703125" style="110" bestFit="1" customWidth="1"/>
    <col min="82" max="82" width="16.28515625" style="110" bestFit="1" customWidth="1"/>
    <col min="83" max="84" width="8.7109375" style="110" bestFit="1" customWidth="1"/>
    <col min="85" max="85" width="22.28515625" style="110" customWidth="1"/>
    <col min="86" max="86" width="25.140625" style="110" customWidth="1"/>
    <col min="87" max="87" width="10.42578125" style="110" customWidth="1"/>
    <col min="88" max="88" width="16.7109375" style="110" bestFit="1" customWidth="1"/>
    <col min="89" max="89" width="8.7109375" style="110" bestFit="1" customWidth="1"/>
    <col min="90" max="90" width="21.5703125" style="110" bestFit="1" customWidth="1"/>
    <col min="91" max="91" width="19.5703125" style="110" bestFit="1" customWidth="1"/>
    <col min="92" max="92" width="8.7109375" style="110" bestFit="1" customWidth="1"/>
    <col min="93" max="93" width="16.7109375" style="110" bestFit="1" customWidth="1"/>
    <col min="94" max="94" width="8.7109375" style="110" bestFit="1" customWidth="1"/>
    <col min="95" max="95" width="30.140625" style="110" bestFit="1" customWidth="1"/>
    <col min="96" max="96" width="8.7109375" style="110" bestFit="1" customWidth="1"/>
    <col min="97" max="97" width="26.42578125" style="110" customWidth="1"/>
    <col min="98" max="98" width="10" style="110" bestFit="1" customWidth="1"/>
    <col min="99" max="99" width="9.5703125" style="110" bestFit="1" customWidth="1"/>
    <col min="100" max="100" width="22.85546875" style="110" customWidth="1"/>
    <col min="101" max="101" width="10.140625" style="110" bestFit="1" customWidth="1"/>
    <col min="102" max="102" width="9.5703125" style="110" bestFit="1" customWidth="1"/>
    <col min="103" max="103" width="16.7109375" style="110" bestFit="1" customWidth="1"/>
    <col min="104" max="104" width="16.42578125" style="110" customWidth="1"/>
    <col min="105" max="105" width="9.5703125" style="110" bestFit="1" customWidth="1"/>
    <col min="106" max="106" width="12.42578125" style="110" customWidth="1"/>
    <col min="107" max="107" width="25" style="110" customWidth="1"/>
    <col min="108" max="108" width="22.5703125" style="110" customWidth="1"/>
    <col min="109" max="109" width="9.5703125" style="110" bestFit="1" customWidth="1"/>
    <col min="110" max="110" width="11.5703125" style="110" customWidth="1"/>
    <col min="111" max="111" width="17.28515625" style="110" bestFit="1" customWidth="1"/>
    <col min="112" max="112" width="21.7109375" style="110" customWidth="1"/>
    <col min="113" max="113" width="11.28515625" style="110" customWidth="1"/>
    <col min="114" max="114" width="21.5703125" style="110" bestFit="1" customWidth="1"/>
    <col min="115" max="115" width="10.85546875" style="110" customWidth="1"/>
    <col min="116" max="117" width="9.5703125" style="110" bestFit="1" customWidth="1"/>
    <col min="118" max="118" width="18.5703125" style="110" customWidth="1"/>
    <col min="119" max="119" width="16.7109375" style="110" bestFit="1" customWidth="1"/>
    <col min="120" max="120" width="9.5703125" style="110" bestFit="1" customWidth="1"/>
    <col min="121" max="121" width="12" style="110" customWidth="1"/>
    <col min="122" max="123" width="16.7109375" style="110" bestFit="1" customWidth="1"/>
    <col min="124" max="124" width="11.7109375" style="110" bestFit="1" customWidth="1"/>
    <col min="125" max="125" width="9.5703125" style="110" bestFit="1" customWidth="1"/>
    <col min="126" max="126" width="8.5703125" style="110" bestFit="1" customWidth="1"/>
    <col min="127" max="127" width="16.28515625" style="110" bestFit="1" customWidth="1"/>
    <col min="128" max="16384" width="9.140625" style="110"/>
  </cols>
  <sheetData>
    <row r="1" spans="1:160" ht="15" customHeight="1" x14ac:dyDescent="0.25">
      <c r="A1" s="106"/>
      <c r="B1" s="105" t="s">
        <v>0</v>
      </c>
      <c r="C1" s="105" t="s">
        <v>1</v>
      </c>
      <c r="D1" s="105" t="s">
        <v>2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 t="s">
        <v>3</v>
      </c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 t="s">
        <v>4</v>
      </c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 t="s">
        <v>5</v>
      </c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 t="s">
        <v>6</v>
      </c>
      <c r="DB1" s="105"/>
      <c r="DC1" s="105"/>
      <c r="DD1" s="105"/>
      <c r="DE1" s="105"/>
      <c r="DF1" s="105"/>
      <c r="DG1" s="105"/>
      <c r="DH1" s="105"/>
      <c r="DI1" s="105"/>
      <c r="DJ1" s="105"/>
      <c r="DK1" s="105"/>
      <c r="DL1" s="105"/>
      <c r="DM1" s="105"/>
      <c r="DN1" s="105"/>
      <c r="DO1" s="105"/>
      <c r="DP1" s="105"/>
      <c r="DQ1" s="105"/>
      <c r="DR1" s="105"/>
      <c r="DS1" s="105"/>
      <c r="DT1" s="107" t="s">
        <v>211</v>
      </c>
      <c r="DU1" s="107" t="s">
        <v>224</v>
      </c>
      <c r="DV1" s="107" t="s">
        <v>223</v>
      </c>
      <c r="DW1" s="108"/>
      <c r="DX1" s="108"/>
      <c r="DY1" s="108"/>
      <c r="DZ1" s="108"/>
      <c r="EA1" s="108"/>
      <c r="EB1" s="108"/>
      <c r="EC1" s="108"/>
      <c r="ED1" s="108"/>
      <c r="EE1" s="108"/>
      <c r="EF1" s="109"/>
      <c r="EG1" s="109"/>
      <c r="EH1" s="109"/>
      <c r="EI1" s="109"/>
      <c r="EJ1" s="109"/>
      <c r="EK1" s="109"/>
      <c r="EL1" s="109"/>
      <c r="EM1" s="109"/>
      <c r="EN1" s="109"/>
      <c r="EO1" s="109"/>
      <c r="EP1" s="109"/>
      <c r="EQ1" s="109"/>
      <c r="ER1" s="109"/>
      <c r="ES1" s="109"/>
      <c r="ET1" s="109"/>
      <c r="EU1" s="109"/>
      <c r="EV1" s="109"/>
      <c r="EW1" s="109"/>
      <c r="EX1" s="109"/>
      <c r="EY1" s="109"/>
      <c r="EZ1" s="109"/>
      <c r="FA1" s="109"/>
      <c r="FB1" s="109"/>
      <c r="FC1" s="109"/>
      <c r="FD1" s="109"/>
    </row>
    <row r="2" spans="1:160" ht="58.5" customHeight="1" x14ac:dyDescent="0.25">
      <c r="A2" s="106"/>
      <c r="B2" s="105"/>
      <c r="C2" s="105"/>
      <c r="D2" s="105" t="s">
        <v>7</v>
      </c>
      <c r="E2" s="105"/>
      <c r="F2" s="105"/>
      <c r="G2" s="105"/>
      <c r="H2" s="105" t="s">
        <v>8</v>
      </c>
      <c r="I2" s="105"/>
      <c r="J2" s="105"/>
      <c r="K2" s="105"/>
      <c r="L2" s="105" t="s">
        <v>9</v>
      </c>
      <c r="M2" s="105"/>
      <c r="N2" s="105"/>
      <c r="O2" s="105"/>
      <c r="P2" s="105" t="s">
        <v>10</v>
      </c>
      <c r="Q2" s="105"/>
      <c r="R2" s="105"/>
      <c r="S2" s="105"/>
      <c r="T2" s="105" t="s">
        <v>11</v>
      </c>
      <c r="U2" s="105"/>
      <c r="V2" s="105"/>
      <c r="W2" s="105"/>
      <c r="X2" s="105"/>
      <c r="Y2" s="105"/>
      <c r="Z2" s="105"/>
      <c r="AA2" s="105"/>
      <c r="AB2" s="105" t="s">
        <v>12</v>
      </c>
      <c r="AC2" s="105"/>
      <c r="AD2" s="105"/>
      <c r="AE2" s="105"/>
      <c r="AF2" s="105" t="s">
        <v>13</v>
      </c>
      <c r="AG2" s="105"/>
      <c r="AH2" s="105"/>
      <c r="AI2" s="105"/>
      <c r="AJ2" s="105" t="s">
        <v>14</v>
      </c>
      <c r="AK2" s="105"/>
      <c r="AL2" s="105"/>
      <c r="AM2" s="105"/>
      <c r="AN2" s="105" t="s">
        <v>15</v>
      </c>
      <c r="AO2" s="105"/>
      <c r="AP2" s="105"/>
      <c r="AQ2" s="105"/>
      <c r="AR2" s="105" t="s">
        <v>16</v>
      </c>
      <c r="AS2" s="105"/>
      <c r="AT2" s="105"/>
      <c r="AU2" s="105"/>
      <c r="AV2" s="105" t="s">
        <v>17</v>
      </c>
      <c r="AW2" s="105"/>
      <c r="AX2" s="105"/>
      <c r="AY2" s="105"/>
      <c r="AZ2" s="105" t="s">
        <v>18</v>
      </c>
      <c r="BA2" s="105"/>
      <c r="BB2" s="105"/>
      <c r="BC2" s="105" t="s">
        <v>19</v>
      </c>
      <c r="BD2" s="105"/>
      <c r="BE2" s="105"/>
      <c r="BF2" s="105"/>
      <c r="BG2" s="105" t="s">
        <v>20</v>
      </c>
      <c r="BH2" s="105"/>
      <c r="BI2" s="105"/>
      <c r="BJ2" s="105" t="s">
        <v>21</v>
      </c>
      <c r="BK2" s="105"/>
      <c r="BL2" s="105"/>
      <c r="BM2" s="105"/>
      <c r="BN2" s="105"/>
      <c r="BO2" s="105"/>
      <c r="BP2" s="105" t="s">
        <v>22</v>
      </c>
      <c r="BQ2" s="105"/>
      <c r="BR2" s="105"/>
      <c r="BS2" s="105"/>
      <c r="BT2" s="105"/>
      <c r="BU2" s="105"/>
      <c r="BV2" s="105" t="s">
        <v>23</v>
      </c>
      <c r="BW2" s="105"/>
      <c r="BX2" s="105"/>
      <c r="BY2" s="105"/>
      <c r="BZ2" s="105" t="s">
        <v>24</v>
      </c>
      <c r="CA2" s="105"/>
      <c r="CB2" s="105"/>
      <c r="CC2" s="105"/>
      <c r="CD2" s="105"/>
      <c r="CE2" s="105" t="s">
        <v>25</v>
      </c>
      <c r="CF2" s="105"/>
      <c r="CG2" s="105"/>
      <c r="CH2" s="105"/>
      <c r="CI2" s="105" t="s">
        <v>26</v>
      </c>
      <c r="CJ2" s="105"/>
      <c r="CK2" s="105" t="s">
        <v>27</v>
      </c>
      <c r="CL2" s="105"/>
      <c r="CM2" s="105"/>
      <c r="CN2" s="105" t="s">
        <v>28</v>
      </c>
      <c r="CO2" s="105"/>
      <c r="CP2" s="105" t="s">
        <v>29</v>
      </c>
      <c r="CQ2" s="105"/>
      <c r="CR2" s="105" t="s">
        <v>30</v>
      </c>
      <c r="CS2" s="105"/>
      <c r="CT2" s="105"/>
      <c r="CU2" s="105" t="s">
        <v>30</v>
      </c>
      <c r="CV2" s="105"/>
      <c r="CW2" s="105"/>
      <c r="CX2" s="105" t="s">
        <v>31</v>
      </c>
      <c r="CY2" s="105"/>
      <c r="CZ2" s="105"/>
      <c r="DA2" s="105" t="s">
        <v>32</v>
      </c>
      <c r="DB2" s="105"/>
      <c r="DC2" s="105"/>
      <c r="DD2" s="105"/>
      <c r="DE2" s="105" t="s">
        <v>33</v>
      </c>
      <c r="DF2" s="105"/>
      <c r="DG2" s="105"/>
      <c r="DH2" s="105"/>
      <c r="DI2" s="105" t="s">
        <v>34</v>
      </c>
      <c r="DJ2" s="105"/>
      <c r="DK2" s="105"/>
      <c r="DL2" s="105" t="s">
        <v>213</v>
      </c>
      <c r="DM2" s="105"/>
      <c r="DN2" s="105"/>
      <c r="DO2" s="105"/>
      <c r="DP2" s="105" t="s">
        <v>217</v>
      </c>
      <c r="DQ2" s="105"/>
      <c r="DR2" s="105"/>
      <c r="DS2" s="105"/>
      <c r="DT2" s="111"/>
      <c r="DU2" s="111"/>
      <c r="DV2" s="111"/>
      <c r="DW2" s="108"/>
      <c r="DX2" s="108"/>
      <c r="DY2" s="108"/>
      <c r="DZ2" s="108"/>
      <c r="EA2" s="108"/>
      <c r="EB2" s="108"/>
      <c r="EC2" s="108"/>
      <c r="ED2" s="108"/>
      <c r="EE2" s="108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09"/>
      <c r="EZ2" s="109"/>
      <c r="FA2" s="109"/>
      <c r="FB2" s="109"/>
      <c r="FC2" s="109"/>
      <c r="FD2" s="109"/>
    </row>
    <row r="3" spans="1:160" ht="273.75" customHeight="1" x14ac:dyDescent="0.25">
      <c r="A3" s="106"/>
      <c r="B3" s="105"/>
      <c r="C3" s="105"/>
      <c r="D3" s="37" t="s">
        <v>35</v>
      </c>
      <c r="E3" s="112" t="s">
        <v>221</v>
      </c>
      <c r="F3" s="37" t="s">
        <v>36</v>
      </c>
      <c r="G3" s="37" t="s">
        <v>37</v>
      </c>
      <c r="H3" s="37" t="s">
        <v>38</v>
      </c>
      <c r="I3" s="112" t="s">
        <v>221</v>
      </c>
      <c r="J3" s="37" t="s">
        <v>39</v>
      </c>
      <c r="K3" s="37" t="s">
        <v>40</v>
      </c>
      <c r="L3" s="37" t="s">
        <v>41</v>
      </c>
      <c r="M3" s="112" t="s">
        <v>221</v>
      </c>
      <c r="N3" s="37" t="s">
        <v>42</v>
      </c>
      <c r="O3" s="37" t="s">
        <v>43</v>
      </c>
      <c r="P3" s="37" t="s">
        <v>44</v>
      </c>
      <c r="Q3" s="112" t="s">
        <v>221</v>
      </c>
      <c r="R3" s="37" t="s">
        <v>39</v>
      </c>
      <c r="S3" s="37" t="s">
        <v>45</v>
      </c>
      <c r="T3" s="37" t="s">
        <v>46</v>
      </c>
      <c r="U3" s="112" t="s">
        <v>221</v>
      </c>
      <c r="V3" s="37" t="s">
        <v>47</v>
      </c>
      <c r="W3" s="37" t="s">
        <v>48</v>
      </c>
      <c r="X3" s="37" t="s">
        <v>49</v>
      </c>
      <c r="Y3" s="37" t="s">
        <v>50</v>
      </c>
      <c r="Z3" s="37" t="s">
        <v>51</v>
      </c>
      <c r="AA3" s="37" t="s">
        <v>52</v>
      </c>
      <c r="AB3" s="37" t="s">
        <v>53</v>
      </c>
      <c r="AC3" s="37"/>
      <c r="AD3" s="37" t="s">
        <v>54</v>
      </c>
      <c r="AE3" s="37" t="s">
        <v>55</v>
      </c>
      <c r="AF3" s="37" t="s">
        <v>56</v>
      </c>
      <c r="AG3" s="37"/>
      <c r="AH3" s="37" t="s">
        <v>57</v>
      </c>
      <c r="AI3" s="37" t="s">
        <v>58</v>
      </c>
      <c r="AJ3" s="37" t="s">
        <v>59</v>
      </c>
      <c r="AK3" s="37"/>
      <c r="AL3" s="37" t="s">
        <v>60</v>
      </c>
      <c r="AM3" s="37" t="s">
        <v>61</v>
      </c>
      <c r="AN3" s="37" t="s">
        <v>62</v>
      </c>
      <c r="AO3" s="37"/>
      <c r="AP3" s="37" t="s">
        <v>63</v>
      </c>
      <c r="AQ3" s="37" t="s">
        <v>64</v>
      </c>
      <c r="AR3" s="37" t="s">
        <v>65</v>
      </c>
      <c r="AS3" s="37"/>
      <c r="AT3" s="37" t="s">
        <v>66</v>
      </c>
      <c r="AU3" s="37" t="s">
        <v>67</v>
      </c>
      <c r="AV3" s="37" t="s">
        <v>68</v>
      </c>
      <c r="AW3" s="37"/>
      <c r="AX3" s="37" t="s">
        <v>69</v>
      </c>
      <c r="AY3" s="37" t="s">
        <v>70</v>
      </c>
      <c r="AZ3" s="37" t="s">
        <v>71</v>
      </c>
      <c r="BA3" s="37" t="s">
        <v>72</v>
      </c>
      <c r="BB3" s="37" t="s">
        <v>73</v>
      </c>
      <c r="BC3" s="37" t="s">
        <v>74</v>
      </c>
      <c r="BD3" s="37"/>
      <c r="BE3" s="37" t="s">
        <v>75</v>
      </c>
      <c r="BF3" s="37" t="s">
        <v>76</v>
      </c>
      <c r="BG3" s="37" t="s">
        <v>77</v>
      </c>
      <c r="BH3" s="37" t="s">
        <v>78</v>
      </c>
      <c r="BI3" s="37" t="s">
        <v>79</v>
      </c>
      <c r="BJ3" s="37" t="s">
        <v>80</v>
      </c>
      <c r="BK3" s="37"/>
      <c r="BL3" s="37" t="s">
        <v>81</v>
      </c>
      <c r="BM3" s="37" t="s">
        <v>82</v>
      </c>
      <c r="BN3" s="37" t="s">
        <v>83</v>
      </c>
      <c r="BO3" s="37" t="s">
        <v>84</v>
      </c>
      <c r="BP3" s="37" t="s">
        <v>85</v>
      </c>
      <c r="BQ3" s="37"/>
      <c r="BR3" s="37" t="s">
        <v>86</v>
      </c>
      <c r="BS3" s="37" t="s">
        <v>87</v>
      </c>
      <c r="BT3" s="37" t="s">
        <v>88</v>
      </c>
      <c r="BU3" s="37" t="s">
        <v>89</v>
      </c>
      <c r="BV3" s="37" t="s">
        <v>90</v>
      </c>
      <c r="BW3" s="37"/>
      <c r="BX3" s="37" t="s">
        <v>91</v>
      </c>
      <c r="BY3" s="37" t="s">
        <v>92</v>
      </c>
      <c r="BZ3" s="37" t="s">
        <v>93</v>
      </c>
      <c r="CA3" s="37"/>
      <c r="CB3" s="37" t="s">
        <v>94</v>
      </c>
      <c r="CC3" s="37" t="s">
        <v>95</v>
      </c>
      <c r="CD3" s="37" t="s">
        <v>96</v>
      </c>
      <c r="CE3" s="37" t="s">
        <v>97</v>
      </c>
      <c r="CF3" s="37"/>
      <c r="CG3" s="37" t="s">
        <v>98</v>
      </c>
      <c r="CH3" s="37" t="s">
        <v>99</v>
      </c>
      <c r="CI3" s="37" t="s">
        <v>100</v>
      </c>
      <c r="CJ3" s="37" t="s">
        <v>101</v>
      </c>
      <c r="CK3" s="37" t="s">
        <v>102</v>
      </c>
      <c r="CL3" s="37" t="s">
        <v>103</v>
      </c>
      <c r="CM3" s="37" t="s">
        <v>104</v>
      </c>
      <c r="CN3" s="37" t="s">
        <v>105</v>
      </c>
      <c r="CO3" s="37" t="s">
        <v>106</v>
      </c>
      <c r="CP3" s="37" t="s">
        <v>107</v>
      </c>
      <c r="CQ3" s="37" t="s">
        <v>108</v>
      </c>
      <c r="CR3" s="37" t="s">
        <v>109</v>
      </c>
      <c r="CS3" s="37" t="s">
        <v>110</v>
      </c>
      <c r="CT3" s="37" t="s">
        <v>111</v>
      </c>
      <c r="CU3" s="37" t="s">
        <v>112</v>
      </c>
      <c r="CV3" s="37" t="s">
        <v>113</v>
      </c>
      <c r="CW3" s="37" t="s">
        <v>114</v>
      </c>
      <c r="CX3" s="37" t="s">
        <v>115</v>
      </c>
      <c r="CY3" s="37" t="s">
        <v>116</v>
      </c>
      <c r="CZ3" s="37" t="s">
        <v>117</v>
      </c>
      <c r="DA3" s="37" t="s">
        <v>118</v>
      </c>
      <c r="DB3" s="37"/>
      <c r="DC3" s="37" t="s">
        <v>119</v>
      </c>
      <c r="DD3" s="37" t="s">
        <v>120</v>
      </c>
      <c r="DE3" s="37" t="s">
        <v>121</v>
      </c>
      <c r="DF3" s="37"/>
      <c r="DG3" s="37" t="s">
        <v>122</v>
      </c>
      <c r="DH3" s="37" t="s">
        <v>123</v>
      </c>
      <c r="DI3" s="37" t="s">
        <v>124</v>
      </c>
      <c r="DJ3" s="37" t="s">
        <v>125</v>
      </c>
      <c r="DK3" s="37"/>
      <c r="DL3" s="37" t="s">
        <v>212</v>
      </c>
      <c r="DM3" s="37"/>
      <c r="DN3" s="37" t="s">
        <v>215</v>
      </c>
      <c r="DO3" s="37" t="s">
        <v>216</v>
      </c>
      <c r="DP3" s="37" t="s">
        <v>214</v>
      </c>
      <c r="DQ3" s="37"/>
      <c r="DR3" s="37" t="s">
        <v>218</v>
      </c>
      <c r="DS3" s="37" t="s">
        <v>219</v>
      </c>
      <c r="DT3" s="111"/>
      <c r="DU3" s="111"/>
      <c r="DV3" s="111"/>
      <c r="DW3" s="108"/>
      <c r="DX3" s="108"/>
      <c r="DY3" s="108"/>
      <c r="DZ3" s="108"/>
      <c r="EA3" s="108"/>
      <c r="EB3" s="108"/>
      <c r="EC3" s="108"/>
      <c r="ED3" s="108"/>
      <c r="EE3" s="108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</row>
    <row r="4" spans="1:160" ht="113.25" customHeight="1" x14ac:dyDescent="0.25">
      <c r="A4" s="106"/>
      <c r="B4" s="112" t="s">
        <v>126</v>
      </c>
      <c r="C4" s="112"/>
      <c r="D4" s="37"/>
      <c r="E4" s="112"/>
      <c r="F4" s="37" t="s">
        <v>127</v>
      </c>
      <c r="G4" s="37" t="s">
        <v>128</v>
      </c>
      <c r="H4" s="37"/>
      <c r="I4" s="112"/>
      <c r="J4" s="37" t="s">
        <v>127</v>
      </c>
      <c r="K4" s="37" t="s">
        <v>128</v>
      </c>
      <c r="L4" s="37"/>
      <c r="M4" s="112"/>
      <c r="N4" s="37" t="s">
        <v>127</v>
      </c>
      <c r="O4" s="113" t="s">
        <v>222</v>
      </c>
      <c r="P4" s="37"/>
      <c r="Q4" s="112"/>
      <c r="R4" s="37" t="s">
        <v>127</v>
      </c>
      <c r="S4" s="37" t="s">
        <v>128</v>
      </c>
      <c r="T4" s="37"/>
      <c r="U4" s="112"/>
      <c r="V4" s="37" t="s">
        <v>129</v>
      </c>
      <c r="W4" s="112" t="s">
        <v>130</v>
      </c>
      <c r="X4" s="112"/>
      <c r="Y4" s="112"/>
      <c r="Z4" s="112"/>
      <c r="AA4" s="37" t="s">
        <v>128</v>
      </c>
      <c r="AB4" s="37"/>
      <c r="AC4" s="37"/>
      <c r="AD4" s="37" t="s">
        <v>131</v>
      </c>
      <c r="AE4" s="37" t="s">
        <v>131</v>
      </c>
      <c r="AF4" s="37"/>
      <c r="AG4" s="37"/>
      <c r="AH4" s="37" t="s">
        <v>132</v>
      </c>
      <c r="AI4" s="37" t="s">
        <v>131</v>
      </c>
      <c r="AJ4" s="37"/>
      <c r="AK4" s="37"/>
      <c r="AL4" s="37" t="s">
        <v>132</v>
      </c>
      <c r="AM4" s="37" t="s">
        <v>131</v>
      </c>
      <c r="AN4" s="37"/>
      <c r="AO4" s="37"/>
      <c r="AP4" s="37" t="s">
        <v>131</v>
      </c>
      <c r="AQ4" s="37" t="s">
        <v>131</v>
      </c>
      <c r="AR4" s="37"/>
      <c r="AS4" s="37"/>
      <c r="AT4" s="112" t="s">
        <v>133</v>
      </c>
      <c r="AU4" s="112"/>
      <c r="AV4" s="37"/>
      <c r="AW4" s="37"/>
      <c r="AX4" s="112" t="s">
        <v>133</v>
      </c>
      <c r="AY4" s="112"/>
      <c r="AZ4" s="37"/>
      <c r="BA4" s="112" t="s">
        <v>134</v>
      </c>
      <c r="BB4" s="112"/>
      <c r="BC4" s="37"/>
      <c r="BD4" s="37"/>
      <c r="BE4" s="112" t="s">
        <v>135</v>
      </c>
      <c r="BF4" s="112"/>
      <c r="BG4" s="37"/>
      <c r="BH4" s="112" t="s">
        <v>135</v>
      </c>
      <c r="BI4" s="112"/>
      <c r="BJ4" s="37"/>
      <c r="BK4" s="37"/>
      <c r="BL4" s="112" t="s">
        <v>135</v>
      </c>
      <c r="BM4" s="112"/>
      <c r="BN4" s="112"/>
      <c r="BO4" s="112"/>
      <c r="BP4" s="37"/>
      <c r="BQ4" s="37"/>
      <c r="BR4" s="112" t="s">
        <v>136</v>
      </c>
      <c r="BS4" s="112"/>
      <c r="BT4" s="112"/>
      <c r="BU4" s="112"/>
      <c r="BV4" s="37"/>
      <c r="BW4" s="37"/>
      <c r="BX4" s="37" t="s">
        <v>137</v>
      </c>
      <c r="BY4" s="104" t="s">
        <v>127</v>
      </c>
      <c r="BZ4" s="37"/>
      <c r="CA4" s="37"/>
      <c r="CB4" s="112" t="s">
        <v>138</v>
      </c>
      <c r="CC4" s="112"/>
      <c r="CD4" s="112"/>
      <c r="CE4" s="37"/>
      <c r="CF4" s="37"/>
      <c r="CG4" s="112" t="s">
        <v>137</v>
      </c>
      <c r="CH4" s="112"/>
      <c r="CI4" s="37"/>
      <c r="CJ4" s="104" t="s">
        <v>137</v>
      </c>
      <c r="CK4" s="37"/>
      <c r="CL4" s="112" t="s">
        <v>137</v>
      </c>
      <c r="CM4" s="112"/>
      <c r="CN4" s="37"/>
      <c r="CO4" s="104" t="s">
        <v>137</v>
      </c>
      <c r="CP4" s="37"/>
      <c r="CQ4" s="104" t="s">
        <v>137</v>
      </c>
      <c r="CR4" s="37"/>
      <c r="CS4" s="104" t="s">
        <v>137</v>
      </c>
      <c r="CT4" s="37"/>
      <c r="CU4" s="37"/>
      <c r="CV4" s="104" t="s">
        <v>137</v>
      </c>
      <c r="CW4" s="37"/>
      <c r="CX4" s="37"/>
      <c r="CY4" s="104" t="s">
        <v>137</v>
      </c>
      <c r="CZ4" s="37"/>
      <c r="DA4" s="37"/>
      <c r="DB4" s="37"/>
      <c r="DC4" s="104" t="s">
        <v>137</v>
      </c>
      <c r="DD4" s="104" t="s">
        <v>137</v>
      </c>
      <c r="DE4" s="37"/>
      <c r="DF4" s="37"/>
      <c r="DG4" s="104" t="s">
        <v>137</v>
      </c>
      <c r="DH4" s="104" t="s">
        <v>137</v>
      </c>
      <c r="DI4" s="37"/>
      <c r="DJ4" s="104" t="s">
        <v>137</v>
      </c>
      <c r="DK4" s="37"/>
      <c r="DL4" s="37"/>
      <c r="DM4" s="37"/>
      <c r="DN4" s="104" t="s">
        <v>137</v>
      </c>
      <c r="DO4" s="104" t="s">
        <v>137</v>
      </c>
      <c r="DP4" s="37"/>
      <c r="DQ4" s="37"/>
      <c r="DR4" s="104" t="s">
        <v>137</v>
      </c>
      <c r="DS4" s="104" t="s">
        <v>137</v>
      </c>
      <c r="DT4" s="111"/>
      <c r="DU4" s="111"/>
      <c r="DV4" s="111"/>
      <c r="DW4" s="114"/>
      <c r="DX4" s="114"/>
      <c r="DY4" s="114"/>
      <c r="DZ4" s="114"/>
      <c r="EA4" s="114"/>
      <c r="EB4" s="114"/>
      <c r="EC4" s="114"/>
      <c r="ED4" s="114"/>
      <c r="EE4" s="114"/>
    </row>
    <row r="5" spans="1:160" ht="21.75" customHeight="1" x14ac:dyDescent="0.25">
      <c r="A5" s="106"/>
      <c r="B5" s="105" t="s">
        <v>139</v>
      </c>
      <c r="C5" s="105"/>
      <c r="D5" s="104"/>
      <c r="E5" s="104"/>
      <c r="F5" s="104" t="s">
        <v>140</v>
      </c>
      <c r="G5" s="104" t="s">
        <v>141</v>
      </c>
      <c r="H5" s="104"/>
      <c r="I5" s="104"/>
      <c r="J5" s="104" t="s">
        <v>140</v>
      </c>
      <c r="K5" s="104" t="s">
        <v>141</v>
      </c>
      <c r="L5" s="104"/>
      <c r="M5" s="104"/>
      <c r="N5" s="104" t="s">
        <v>140</v>
      </c>
      <c r="O5" s="104" t="s">
        <v>141</v>
      </c>
      <c r="P5" s="104"/>
      <c r="Q5" s="104"/>
      <c r="R5" s="104" t="s">
        <v>140</v>
      </c>
      <c r="S5" s="104" t="s">
        <v>141</v>
      </c>
      <c r="T5" s="104"/>
      <c r="U5" s="104"/>
      <c r="V5" s="104" t="s">
        <v>140</v>
      </c>
      <c r="W5" s="104" t="s">
        <v>140</v>
      </c>
      <c r="X5" s="104" t="s">
        <v>140</v>
      </c>
      <c r="Y5" s="104" t="s">
        <v>140</v>
      </c>
      <c r="Z5" s="104" t="s">
        <v>140</v>
      </c>
      <c r="AA5" s="104" t="s">
        <v>141</v>
      </c>
      <c r="AB5" s="104"/>
      <c r="AC5" s="104"/>
      <c r="AD5" s="104" t="s">
        <v>140</v>
      </c>
      <c r="AE5" s="104" t="s">
        <v>140</v>
      </c>
      <c r="AF5" s="104"/>
      <c r="AG5" s="104"/>
      <c r="AH5" s="104" t="s">
        <v>141</v>
      </c>
      <c r="AI5" s="104" t="s">
        <v>141</v>
      </c>
      <c r="AJ5" s="104"/>
      <c r="AK5" s="104"/>
      <c r="AL5" s="104" t="s">
        <v>141</v>
      </c>
      <c r="AM5" s="104" t="s">
        <v>141</v>
      </c>
      <c r="AN5" s="104"/>
      <c r="AO5" s="104"/>
      <c r="AP5" s="104" t="s">
        <v>140</v>
      </c>
      <c r="AQ5" s="104" t="s">
        <v>140</v>
      </c>
      <c r="AR5" s="104"/>
      <c r="AS5" s="104"/>
      <c r="AT5" s="104" t="s">
        <v>140</v>
      </c>
      <c r="AU5" s="104" t="s">
        <v>140</v>
      </c>
      <c r="AV5" s="104"/>
      <c r="AW5" s="104"/>
      <c r="AX5" s="104" t="s">
        <v>140</v>
      </c>
      <c r="AY5" s="104" t="s">
        <v>140</v>
      </c>
      <c r="AZ5" s="104"/>
      <c r="BA5" s="104" t="s">
        <v>140</v>
      </c>
      <c r="BB5" s="104" t="s">
        <v>140</v>
      </c>
      <c r="BC5" s="104"/>
      <c r="BD5" s="104"/>
      <c r="BE5" s="104" t="s">
        <v>140</v>
      </c>
      <c r="BF5" s="104" t="s">
        <v>140</v>
      </c>
      <c r="BG5" s="104"/>
      <c r="BH5" s="104" t="s">
        <v>140</v>
      </c>
      <c r="BI5" s="104" t="s">
        <v>140</v>
      </c>
      <c r="BJ5" s="104"/>
      <c r="BK5" s="104"/>
      <c r="BL5" s="104" t="s">
        <v>140</v>
      </c>
      <c r="BM5" s="104" t="s">
        <v>140</v>
      </c>
      <c r="BN5" s="104" t="s">
        <v>140</v>
      </c>
      <c r="BO5" s="104" t="s">
        <v>140</v>
      </c>
      <c r="BP5" s="104"/>
      <c r="BQ5" s="104"/>
      <c r="BR5" s="104" t="s">
        <v>141</v>
      </c>
      <c r="BS5" s="104" t="s">
        <v>141</v>
      </c>
      <c r="BT5" s="104" t="s">
        <v>141</v>
      </c>
      <c r="BU5" s="104" t="s">
        <v>141</v>
      </c>
      <c r="BV5" s="104"/>
      <c r="BW5" s="104"/>
      <c r="BX5" s="104" t="s">
        <v>141</v>
      </c>
      <c r="BY5" s="104" t="s">
        <v>140</v>
      </c>
      <c r="BZ5" s="104"/>
      <c r="CA5" s="104"/>
      <c r="CB5" s="104" t="s">
        <v>141</v>
      </c>
      <c r="CC5" s="104" t="s">
        <v>141</v>
      </c>
      <c r="CD5" s="104" t="s">
        <v>141</v>
      </c>
      <c r="CE5" s="104"/>
      <c r="CF5" s="104"/>
      <c r="CG5" s="104" t="s">
        <v>141</v>
      </c>
      <c r="CH5" s="104" t="s">
        <v>141</v>
      </c>
      <c r="CI5" s="104"/>
      <c r="CJ5" s="104" t="s">
        <v>140</v>
      </c>
      <c r="CK5" s="104"/>
      <c r="CL5" s="104" t="s">
        <v>140</v>
      </c>
      <c r="CM5" s="104" t="s">
        <v>140</v>
      </c>
      <c r="CN5" s="104"/>
      <c r="CO5" s="104" t="s">
        <v>140</v>
      </c>
      <c r="CP5" s="104"/>
      <c r="CQ5" s="104" t="s">
        <v>140</v>
      </c>
      <c r="CR5" s="104"/>
      <c r="CS5" s="104" t="s">
        <v>140</v>
      </c>
      <c r="CT5" s="104"/>
      <c r="CU5" s="104"/>
      <c r="CV5" s="104" t="s">
        <v>140</v>
      </c>
      <c r="CW5" s="104"/>
      <c r="CX5" s="104"/>
      <c r="CY5" s="104" t="s">
        <v>140</v>
      </c>
      <c r="CZ5" s="104"/>
      <c r="DA5" s="104"/>
      <c r="DB5" s="104"/>
      <c r="DC5" s="104" t="s">
        <v>140</v>
      </c>
      <c r="DD5" s="104" t="s">
        <v>140</v>
      </c>
      <c r="DE5" s="104"/>
      <c r="DF5" s="104"/>
      <c r="DG5" s="104" t="s">
        <v>140</v>
      </c>
      <c r="DH5" s="104" t="s">
        <v>140</v>
      </c>
      <c r="DI5" s="104"/>
      <c r="DJ5" s="104" t="s">
        <v>141</v>
      </c>
      <c r="DK5" s="104"/>
      <c r="DL5" s="104"/>
      <c r="DM5" s="104"/>
      <c r="DN5" s="104" t="s">
        <v>140</v>
      </c>
      <c r="DO5" s="104" t="s">
        <v>140</v>
      </c>
      <c r="DP5" s="104"/>
      <c r="DQ5" s="104"/>
      <c r="DR5" s="104" t="s">
        <v>140</v>
      </c>
      <c r="DS5" s="104" t="s">
        <v>140</v>
      </c>
      <c r="DT5" s="111"/>
      <c r="DU5" s="111"/>
      <c r="DV5" s="111"/>
      <c r="DW5" s="114"/>
      <c r="DX5" s="114"/>
      <c r="DY5" s="114"/>
      <c r="DZ5" s="114"/>
      <c r="EA5" s="114"/>
      <c r="EB5" s="114"/>
      <c r="EC5" s="114"/>
      <c r="ED5" s="114"/>
      <c r="EE5" s="114"/>
    </row>
    <row r="6" spans="1:160" x14ac:dyDescent="0.25">
      <c r="A6" s="106"/>
      <c r="B6" s="115" t="s">
        <v>142</v>
      </c>
      <c r="C6" s="115"/>
      <c r="D6" s="116" t="s">
        <v>143</v>
      </c>
      <c r="E6" s="116"/>
      <c r="F6" s="116" t="s">
        <v>144</v>
      </c>
      <c r="G6" s="116" t="s">
        <v>145</v>
      </c>
      <c r="H6" s="116" t="s">
        <v>143</v>
      </c>
      <c r="I6" s="116"/>
      <c r="J6" s="116" t="s">
        <v>144</v>
      </c>
      <c r="K6" s="116" t="s">
        <v>145</v>
      </c>
      <c r="L6" s="116" t="s">
        <v>143</v>
      </c>
      <c r="M6" s="116"/>
      <c r="N6" s="116" t="s">
        <v>144</v>
      </c>
      <c r="O6" s="116" t="s">
        <v>145</v>
      </c>
      <c r="P6" s="116" t="s">
        <v>143</v>
      </c>
      <c r="Q6" s="116"/>
      <c r="R6" s="116" t="s">
        <v>144</v>
      </c>
      <c r="S6" s="116" t="s">
        <v>145</v>
      </c>
      <c r="T6" s="116" t="s">
        <v>143</v>
      </c>
      <c r="U6" s="116"/>
      <c r="V6" s="116" t="s">
        <v>144</v>
      </c>
      <c r="W6" s="116" t="s">
        <v>145</v>
      </c>
      <c r="X6" s="116"/>
      <c r="Y6" s="116"/>
      <c r="Z6" s="116"/>
      <c r="AA6" s="116"/>
      <c r="AB6" s="116" t="s">
        <v>143</v>
      </c>
      <c r="AC6" s="116"/>
      <c r="AD6" s="116" t="s">
        <v>144</v>
      </c>
      <c r="AE6" s="116" t="s">
        <v>145</v>
      </c>
      <c r="AF6" s="116" t="s">
        <v>143</v>
      </c>
      <c r="AG6" s="116"/>
      <c r="AH6" s="116" t="s">
        <v>144</v>
      </c>
      <c r="AI6" s="116" t="s">
        <v>145</v>
      </c>
      <c r="AJ6" s="116" t="s">
        <v>143</v>
      </c>
      <c r="AK6" s="116"/>
      <c r="AL6" s="116" t="s">
        <v>144</v>
      </c>
      <c r="AM6" s="116" t="s">
        <v>145</v>
      </c>
      <c r="AN6" s="116" t="s">
        <v>143</v>
      </c>
      <c r="AO6" s="116"/>
      <c r="AP6" s="116" t="s">
        <v>144</v>
      </c>
      <c r="AQ6" s="116" t="s">
        <v>145</v>
      </c>
      <c r="AR6" s="116" t="s">
        <v>143</v>
      </c>
      <c r="AS6" s="116"/>
      <c r="AT6" s="116" t="s">
        <v>144</v>
      </c>
      <c r="AU6" s="116" t="s">
        <v>145</v>
      </c>
      <c r="AV6" s="116" t="s">
        <v>143</v>
      </c>
      <c r="AW6" s="116"/>
      <c r="AX6" s="116" t="s">
        <v>144</v>
      </c>
      <c r="AY6" s="116" t="s">
        <v>145</v>
      </c>
      <c r="AZ6" s="116" t="s">
        <v>143</v>
      </c>
      <c r="BA6" s="116" t="s">
        <v>144</v>
      </c>
      <c r="BB6" s="116" t="s">
        <v>145</v>
      </c>
      <c r="BC6" s="116" t="s">
        <v>143</v>
      </c>
      <c r="BD6" s="116"/>
      <c r="BE6" s="116" t="s">
        <v>144</v>
      </c>
      <c r="BF6" s="116" t="s">
        <v>145</v>
      </c>
      <c r="BG6" s="116" t="s">
        <v>143</v>
      </c>
      <c r="BH6" s="116" t="s">
        <v>144</v>
      </c>
      <c r="BI6" s="116" t="s">
        <v>145</v>
      </c>
      <c r="BJ6" s="116" t="s">
        <v>143</v>
      </c>
      <c r="BK6" s="116"/>
      <c r="BL6" s="116" t="s">
        <v>144</v>
      </c>
      <c r="BM6" s="116" t="s">
        <v>145</v>
      </c>
      <c r="BN6" s="116"/>
      <c r="BO6" s="116"/>
      <c r="BP6" s="116" t="s">
        <v>143</v>
      </c>
      <c r="BQ6" s="116"/>
      <c r="BR6" s="116" t="s">
        <v>144</v>
      </c>
      <c r="BS6" s="116" t="s">
        <v>145</v>
      </c>
      <c r="BT6" s="116"/>
      <c r="BU6" s="116"/>
      <c r="BV6" s="116" t="s">
        <v>143</v>
      </c>
      <c r="BW6" s="116"/>
      <c r="BX6" s="116" t="s">
        <v>144</v>
      </c>
      <c r="BY6" s="116" t="s">
        <v>145</v>
      </c>
      <c r="BZ6" s="116" t="s">
        <v>143</v>
      </c>
      <c r="CA6" s="116"/>
      <c r="CB6" s="116" t="s">
        <v>144</v>
      </c>
      <c r="CC6" s="116" t="s">
        <v>145</v>
      </c>
      <c r="CD6" s="116"/>
      <c r="CE6" s="116" t="s">
        <v>143</v>
      </c>
      <c r="CF6" s="116"/>
      <c r="CG6" s="116" t="s">
        <v>144</v>
      </c>
      <c r="CH6" s="116" t="s">
        <v>145</v>
      </c>
      <c r="CI6" s="116" t="s">
        <v>143</v>
      </c>
      <c r="CJ6" s="116"/>
      <c r="CK6" s="116" t="s">
        <v>143</v>
      </c>
      <c r="CL6" s="116" t="s">
        <v>144</v>
      </c>
      <c r="CM6" s="116" t="s">
        <v>145</v>
      </c>
      <c r="CN6" s="116" t="s">
        <v>143</v>
      </c>
      <c r="CO6" s="116"/>
      <c r="CP6" s="116" t="s">
        <v>143</v>
      </c>
      <c r="CQ6" s="116"/>
      <c r="CR6" s="116" t="s">
        <v>143</v>
      </c>
      <c r="CS6" s="116" t="s">
        <v>144</v>
      </c>
      <c r="CT6" s="116" t="s">
        <v>145</v>
      </c>
      <c r="CU6" s="116" t="s">
        <v>143</v>
      </c>
      <c r="CV6" s="116" t="s">
        <v>144</v>
      </c>
      <c r="CW6" s="116" t="s">
        <v>145</v>
      </c>
      <c r="CX6" s="116" t="s">
        <v>143</v>
      </c>
      <c r="CY6" s="116" t="s">
        <v>144</v>
      </c>
      <c r="CZ6" s="116" t="s">
        <v>145</v>
      </c>
      <c r="DA6" s="116" t="s">
        <v>143</v>
      </c>
      <c r="DB6" s="116"/>
      <c r="DC6" s="116" t="s">
        <v>144</v>
      </c>
      <c r="DD6" s="116" t="s">
        <v>145</v>
      </c>
      <c r="DE6" s="116" t="s">
        <v>143</v>
      </c>
      <c r="DF6" s="116"/>
      <c r="DG6" s="116" t="s">
        <v>144</v>
      </c>
      <c r="DH6" s="116" t="s">
        <v>145</v>
      </c>
      <c r="DI6" s="116" t="s">
        <v>143</v>
      </c>
      <c r="DJ6" s="116" t="s">
        <v>144</v>
      </c>
      <c r="DK6" s="116" t="s">
        <v>145</v>
      </c>
      <c r="DL6" s="116" t="s">
        <v>143</v>
      </c>
      <c r="DM6" s="116"/>
      <c r="DN6" s="116" t="s">
        <v>144</v>
      </c>
      <c r="DO6" s="116" t="s">
        <v>145</v>
      </c>
      <c r="DP6" s="116" t="s">
        <v>143</v>
      </c>
      <c r="DQ6" s="116"/>
      <c r="DR6" s="116" t="s">
        <v>144</v>
      </c>
      <c r="DS6" s="116" t="s">
        <v>145</v>
      </c>
      <c r="DT6" s="111"/>
      <c r="DU6" s="111"/>
      <c r="DV6" s="111"/>
      <c r="DW6" s="114"/>
      <c r="DX6" s="114"/>
      <c r="DY6" s="114"/>
      <c r="DZ6" s="114"/>
      <c r="EA6" s="114"/>
      <c r="EB6" s="114"/>
      <c r="EC6" s="114"/>
      <c r="ED6" s="114"/>
      <c r="EE6" s="114"/>
    </row>
    <row r="7" spans="1:160" x14ac:dyDescent="0.25">
      <c r="A7" s="106"/>
      <c r="B7" s="115"/>
      <c r="C7" s="115"/>
      <c r="D7" s="117">
        <v>3</v>
      </c>
      <c r="E7" s="117"/>
      <c r="F7" s="117">
        <v>98</v>
      </c>
      <c r="G7" s="117">
        <v>90</v>
      </c>
      <c r="H7" s="117">
        <v>3</v>
      </c>
      <c r="I7" s="117"/>
      <c r="J7" s="117">
        <v>98</v>
      </c>
      <c r="K7" s="117">
        <v>90</v>
      </c>
      <c r="L7" s="117">
        <v>3</v>
      </c>
      <c r="M7" s="117"/>
      <c r="N7" s="117">
        <v>95</v>
      </c>
      <c r="O7" s="117">
        <v>75</v>
      </c>
      <c r="P7" s="117">
        <v>3</v>
      </c>
      <c r="Q7" s="117"/>
      <c r="R7" s="117">
        <v>95</v>
      </c>
      <c r="S7" s="117">
        <v>75</v>
      </c>
      <c r="T7" s="117">
        <v>3</v>
      </c>
      <c r="U7" s="117"/>
      <c r="V7" s="117">
        <v>5</v>
      </c>
      <c r="W7" s="117">
        <v>1</v>
      </c>
      <c r="X7" s="117"/>
      <c r="Y7" s="117"/>
      <c r="Z7" s="117"/>
      <c r="AA7" s="117"/>
      <c r="AB7" s="117">
        <v>3</v>
      </c>
      <c r="AC7" s="117"/>
      <c r="AD7" s="117">
        <v>0</v>
      </c>
      <c r="AE7" s="117">
        <v>1</v>
      </c>
      <c r="AF7" s="117">
        <v>1</v>
      </c>
      <c r="AG7" s="117"/>
      <c r="AH7" s="117">
        <v>7</v>
      </c>
      <c r="AI7" s="117">
        <v>4</v>
      </c>
      <c r="AJ7" s="117">
        <v>1</v>
      </c>
      <c r="AK7" s="117"/>
      <c r="AL7" s="117">
        <v>4</v>
      </c>
      <c r="AM7" s="117">
        <v>0</v>
      </c>
      <c r="AN7" s="117">
        <v>3</v>
      </c>
      <c r="AO7" s="117"/>
      <c r="AP7" s="117">
        <v>0</v>
      </c>
      <c r="AQ7" s="117">
        <v>15</v>
      </c>
      <c r="AR7" s="117">
        <v>2</v>
      </c>
      <c r="AS7" s="117"/>
      <c r="AT7" s="117">
        <v>70</v>
      </c>
      <c r="AU7" s="117">
        <v>30</v>
      </c>
      <c r="AV7" s="117">
        <v>2</v>
      </c>
      <c r="AW7" s="117"/>
      <c r="AX7" s="117">
        <v>10</v>
      </c>
      <c r="AY7" s="117">
        <v>2</v>
      </c>
      <c r="AZ7" s="117">
        <v>2</v>
      </c>
      <c r="BA7" s="117">
        <v>25</v>
      </c>
      <c r="BB7" s="117">
        <v>10</v>
      </c>
      <c r="BC7" s="117"/>
      <c r="BD7" s="117"/>
      <c r="BE7" s="117">
        <v>2</v>
      </c>
      <c r="BF7" s="117">
        <v>0</v>
      </c>
      <c r="BG7" s="117">
        <v>1</v>
      </c>
      <c r="BH7" s="117">
        <v>1</v>
      </c>
      <c r="BI7" s="117">
        <v>0</v>
      </c>
      <c r="BJ7" s="117">
        <v>4</v>
      </c>
      <c r="BK7" s="117"/>
      <c r="BL7" s="117">
        <v>0</v>
      </c>
      <c r="BM7" s="117">
        <v>0.1</v>
      </c>
      <c r="BN7" s="117"/>
      <c r="BO7" s="117"/>
      <c r="BP7" s="117">
        <v>2</v>
      </c>
      <c r="BQ7" s="117"/>
      <c r="BR7" s="117">
        <v>105</v>
      </c>
      <c r="BS7" s="117">
        <v>95</v>
      </c>
      <c r="BT7" s="117"/>
      <c r="BU7" s="117"/>
      <c r="BV7" s="117">
        <v>2</v>
      </c>
      <c r="BW7" s="117"/>
      <c r="BX7" s="117">
        <v>80</v>
      </c>
      <c r="BY7" s="117">
        <v>70</v>
      </c>
      <c r="BZ7" s="117">
        <v>2</v>
      </c>
      <c r="CA7" s="117"/>
      <c r="CB7" s="117">
        <v>100</v>
      </c>
      <c r="CC7" s="117">
        <v>60</v>
      </c>
      <c r="CD7" s="117"/>
      <c r="CE7" s="117">
        <v>3</v>
      </c>
      <c r="CF7" s="117"/>
      <c r="CG7" s="117">
        <v>99</v>
      </c>
      <c r="CH7" s="117">
        <v>50</v>
      </c>
      <c r="CI7" s="117">
        <v>5</v>
      </c>
      <c r="CJ7" s="116" t="s">
        <v>146</v>
      </c>
      <c r="CK7" s="117">
        <v>2</v>
      </c>
      <c r="CL7" s="117">
        <v>100</v>
      </c>
      <c r="CM7" s="117">
        <v>70</v>
      </c>
      <c r="CN7" s="117">
        <v>3</v>
      </c>
      <c r="CO7" s="117" t="s">
        <v>147</v>
      </c>
      <c r="CP7" s="117">
        <v>3</v>
      </c>
      <c r="CQ7" s="117" t="s">
        <v>147</v>
      </c>
      <c r="CR7" s="117">
        <v>5</v>
      </c>
      <c r="CS7" s="117">
        <v>100</v>
      </c>
      <c r="CT7" s="117">
        <v>95</v>
      </c>
      <c r="CU7" s="117">
        <v>5</v>
      </c>
      <c r="CV7" s="117">
        <v>100</v>
      </c>
      <c r="CW7" s="117">
        <v>95</v>
      </c>
      <c r="CX7" s="117">
        <v>4</v>
      </c>
      <c r="CY7" s="117">
        <v>0</v>
      </c>
      <c r="CZ7" s="117">
        <v>1</v>
      </c>
      <c r="DA7" s="117">
        <v>4</v>
      </c>
      <c r="DB7" s="117"/>
      <c r="DC7" s="117">
        <v>98</v>
      </c>
      <c r="DD7" s="117">
        <v>85</v>
      </c>
      <c r="DE7" s="117">
        <v>3</v>
      </c>
      <c r="DF7" s="117"/>
      <c r="DG7" s="117">
        <v>0</v>
      </c>
      <c r="DH7" s="117">
        <v>10</v>
      </c>
      <c r="DI7" s="117">
        <v>3</v>
      </c>
      <c r="DJ7" s="118">
        <f>'[1]Для учреждений'!$H$114</f>
        <v>0</v>
      </c>
      <c r="DK7" s="117">
        <v>1</v>
      </c>
      <c r="DL7" s="117">
        <v>5</v>
      </c>
      <c r="DM7" s="117"/>
      <c r="DN7" s="117">
        <v>100</v>
      </c>
      <c r="DO7" s="117">
        <v>90</v>
      </c>
      <c r="DP7" s="117">
        <v>4</v>
      </c>
      <c r="DQ7" s="117"/>
      <c r="DR7" s="117">
        <v>100</v>
      </c>
      <c r="DS7" s="117">
        <v>25</v>
      </c>
      <c r="DT7" s="111"/>
      <c r="DU7" s="111"/>
      <c r="DV7" s="111"/>
      <c r="DW7" s="114"/>
      <c r="DX7" s="114"/>
      <c r="DY7" s="114"/>
      <c r="DZ7" s="114"/>
      <c r="EA7" s="114"/>
      <c r="EB7" s="114"/>
      <c r="EC7" s="114"/>
      <c r="ED7" s="114"/>
      <c r="EE7" s="114"/>
    </row>
    <row r="8" spans="1:160" x14ac:dyDescent="0.25">
      <c r="A8" s="119"/>
      <c r="B8" s="116">
        <v>1</v>
      </c>
      <c r="C8" s="116">
        <v>2</v>
      </c>
      <c r="D8" s="116">
        <v>3</v>
      </c>
      <c r="E8" s="116">
        <v>4</v>
      </c>
      <c r="F8" s="116">
        <v>5</v>
      </c>
      <c r="G8" s="116">
        <v>6</v>
      </c>
      <c r="H8" s="116">
        <v>7</v>
      </c>
      <c r="I8" s="116">
        <v>8</v>
      </c>
      <c r="J8" s="116">
        <v>9</v>
      </c>
      <c r="K8" s="116">
        <v>10</v>
      </c>
      <c r="L8" s="116">
        <v>11</v>
      </c>
      <c r="M8" s="116">
        <v>12</v>
      </c>
      <c r="N8" s="116">
        <v>13</v>
      </c>
      <c r="O8" s="116">
        <v>14</v>
      </c>
      <c r="P8" s="116">
        <v>15</v>
      </c>
      <c r="Q8" s="116">
        <v>16</v>
      </c>
      <c r="R8" s="116">
        <v>17</v>
      </c>
      <c r="S8" s="116">
        <v>18</v>
      </c>
      <c r="T8" s="116">
        <v>19</v>
      </c>
      <c r="U8" s="116">
        <v>20</v>
      </c>
      <c r="V8" s="116">
        <v>21</v>
      </c>
      <c r="W8" s="116">
        <v>22</v>
      </c>
      <c r="X8" s="116">
        <v>23</v>
      </c>
      <c r="Y8" s="116">
        <v>24</v>
      </c>
      <c r="Z8" s="116">
        <v>25</v>
      </c>
      <c r="AA8" s="116">
        <v>26</v>
      </c>
      <c r="AB8" s="116">
        <v>27</v>
      </c>
      <c r="AC8" s="116">
        <v>28</v>
      </c>
      <c r="AD8" s="116">
        <v>29</v>
      </c>
      <c r="AE8" s="116">
        <v>30</v>
      </c>
      <c r="AF8" s="116">
        <v>31</v>
      </c>
      <c r="AG8" s="116">
        <v>32</v>
      </c>
      <c r="AH8" s="116">
        <v>33</v>
      </c>
      <c r="AI8" s="116">
        <v>34</v>
      </c>
      <c r="AJ8" s="116">
        <v>35</v>
      </c>
      <c r="AK8" s="116">
        <v>36</v>
      </c>
      <c r="AL8" s="116">
        <v>37</v>
      </c>
      <c r="AM8" s="116">
        <v>38</v>
      </c>
      <c r="AN8" s="116">
        <v>39</v>
      </c>
      <c r="AO8" s="116">
        <v>40</v>
      </c>
      <c r="AP8" s="116">
        <v>41</v>
      </c>
      <c r="AQ8" s="116">
        <v>42</v>
      </c>
      <c r="AR8" s="116">
        <v>43</v>
      </c>
      <c r="AS8" s="116">
        <v>44</v>
      </c>
      <c r="AT8" s="116">
        <v>45</v>
      </c>
      <c r="AU8" s="116">
        <v>46</v>
      </c>
      <c r="AV8" s="116">
        <v>47</v>
      </c>
      <c r="AW8" s="116">
        <v>48</v>
      </c>
      <c r="AX8" s="116">
        <v>49</v>
      </c>
      <c r="AY8" s="116">
        <v>50</v>
      </c>
      <c r="AZ8" s="116">
        <v>51</v>
      </c>
      <c r="BA8" s="116">
        <v>52</v>
      </c>
      <c r="BB8" s="116">
        <v>53</v>
      </c>
      <c r="BC8" s="116">
        <v>54</v>
      </c>
      <c r="BD8" s="116">
        <v>55</v>
      </c>
      <c r="BE8" s="116">
        <v>56</v>
      </c>
      <c r="BF8" s="116">
        <v>57</v>
      </c>
      <c r="BG8" s="116">
        <v>58</v>
      </c>
      <c r="BH8" s="116">
        <v>59</v>
      </c>
      <c r="BI8" s="116">
        <v>60</v>
      </c>
      <c r="BJ8" s="116">
        <v>61</v>
      </c>
      <c r="BK8" s="116">
        <v>62</v>
      </c>
      <c r="BL8" s="116">
        <v>63</v>
      </c>
      <c r="BM8" s="116">
        <v>64</v>
      </c>
      <c r="BN8" s="116">
        <v>65</v>
      </c>
      <c r="BO8" s="116">
        <v>66</v>
      </c>
      <c r="BP8" s="116">
        <v>67</v>
      </c>
      <c r="BQ8" s="116">
        <v>70</v>
      </c>
      <c r="BR8" s="116">
        <v>71</v>
      </c>
      <c r="BS8" s="116">
        <v>72</v>
      </c>
      <c r="BT8" s="116">
        <v>73</v>
      </c>
      <c r="BU8" s="116">
        <v>74</v>
      </c>
      <c r="BV8" s="116">
        <v>75</v>
      </c>
      <c r="BW8" s="116">
        <v>76</v>
      </c>
      <c r="BX8" s="116">
        <v>77</v>
      </c>
      <c r="BY8" s="116">
        <v>78</v>
      </c>
      <c r="BZ8" s="116">
        <v>79</v>
      </c>
      <c r="CA8" s="116">
        <v>80</v>
      </c>
      <c r="CB8" s="116">
        <v>81</v>
      </c>
      <c r="CC8" s="116">
        <v>82</v>
      </c>
      <c r="CD8" s="116">
        <v>83</v>
      </c>
      <c r="CE8" s="116">
        <v>84</v>
      </c>
      <c r="CF8" s="116">
        <v>85</v>
      </c>
      <c r="CG8" s="116">
        <v>86</v>
      </c>
      <c r="CH8" s="116">
        <v>87</v>
      </c>
      <c r="CI8" s="116">
        <v>88</v>
      </c>
      <c r="CJ8" s="116">
        <v>89</v>
      </c>
      <c r="CK8" s="116">
        <v>90</v>
      </c>
      <c r="CL8" s="116">
        <v>91</v>
      </c>
      <c r="CM8" s="116">
        <v>92</v>
      </c>
      <c r="CN8" s="116">
        <v>93</v>
      </c>
      <c r="CO8" s="116">
        <v>94</v>
      </c>
      <c r="CP8" s="116">
        <v>95</v>
      </c>
      <c r="CQ8" s="116">
        <v>96</v>
      </c>
      <c r="CR8" s="116">
        <v>97</v>
      </c>
      <c r="CS8" s="116">
        <v>98</v>
      </c>
      <c r="CT8" s="116">
        <v>99</v>
      </c>
      <c r="CU8" s="116">
        <v>100</v>
      </c>
      <c r="CV8" s="116">
        <v>101</v>
      </c>
      <c r="CW8" s="116">
        <v>102</v>
      </c>
      <c r="CX8" s="116">
        <v>103</v>
      </c>
      <c r="CY8" s="116">
        <v>104</v>
      </c>
      <c r="CZ8" s="116">
        <v>105</v>
      </c>
      <c r="DA8" s="116">
        <v>106</v>
      </c>
      <c r="DB8" s="116">
        <v>107</v>
      </c>
      <c r="DC8" s="116">
        <v>108</v>
      </c>
      <c r="DD8" s="116">
        <v>109</v>
      </c>
      <c r="DE8" s="116">
        <v>110</v>
      </c>
      <c r="DF8" s="116">
        <v>111</v>
      </c>
      <c r="DG8" s="116">
        <v>112</v>
      </c>
      <c r="DH8" s="116">
        <v>113</v>
      </c>
      <c r="DI8" s="116">
        <v>114</v>
      </c>
      <c r="DJ8" s="116">
        <v>115</v>
      </c>
      <c r="DK8" s="116">
        <v>116</v>
      </c>
      <c r="DL8" s="116">
        <v>117</v>
      </c>
      <c r="DM8" s="116">
        <v>118</v>
      </c>
      <c r="DN8" s="116">
        <v>119</v>
      </c>
      <c r="DO8" s="116">
        <v>120</v>
      </c>
      <c r="DP8" s="116">
        <v>121</v>
      </c>
      <c r="DQ8" s="116">
        <v>122</v>
      </c>
      <c r="DR8" s="116">
        <v>123</v>
      </c>
      <c r="DS8" s="116">
        <v>124</v>
      </c>
      <c r="DT8" s="116">
        <v>125</v>
      </c>
      <c r="DU8" s="116">
        <v>126</v>
      </c>
      <c r="DV8" s="116">
        <v>127</v>
      </c>
      <c r="DW8" s="114"/>
      <c r="DX8" s="114"/>
      <c r="DY8" s="114"/>
      <c r="DZ8" s="114"/>
      <c r="EA8" s="114"/>
      <c r="EB8" s="114"/>
      <c r="EC8" s="114"/>
      <c r="ED8" s="114"/>
      <c r="EE8" s="114"/>
    </row>
    <row r="9" spans="1:160" customFormat="1" ht="60" hidden="1" x14ac:dyDescent="0.25">
      <c r="A9" s="35">
        <v>1</v>
      </c>
      <c r="B9" s="6" t="s">
        <v>148</v>
      </c>
      <c r="C9" s="6" t="s">
        <v>149</v>
      </c>
      <c r="D9" s="10">
        <f>IF(E9&gt;1,0,IF(F9/G9&lt;$G$7/100,0,IF(F9/G9&gt;$F$7/100,3,$D$7*(F9/G9-$G$7/100)/(($F$7-$G$7)/100))))</f>
        <v>3</v>
      </c>
      <c r="E9" s="19">
        <f>IF(G9=0,0,F9/G9)</f>
        <v>1</v>
      </c>
      <c r="F9" s="10">
        <f>'[2]Для учреждений'!$H$6</f>
        <v>1170626643.78</v>
      </c>
      <c r="G9" s="79">
        <f>'[2]Для учреждений'!$H$7</f>
        <v>1170626643.78</v>
      </c>
      <c r="H9" s="10">
        <f>IF(J9/K9&lt;$K$7/100,0,IF(J9/K9&gt;$J$7/100,3,$H$7*(J9/K9-$K$7/100)/(($J$7-$K$7)/100)))</f>
        <v>3</v>
      </c>
      <c r="I9" s="14">
        <f>IF(K9=0,0,J9/K9)</f>
        <v>1</v>
      </c>
      <c r="J9" s="10">
        <f>'[2]Для учреждений'!$H$10</f>
        <v>1235739187.8599999</v>
      </c>
      <c r="K9" s="15">
        <f>'[2]Для учреждений'!$H$11</f>
        <v>1235739187.8599999</v>
      </c>
      <c r="L9" s="10">
        <f>IF(N9/O9&lt;$O$7/100,0,IF(N9/O9&gt;$N$7/100,3,$L$7*(N9/O9-$O$7/100)/(($N$7-$O$7)/100)))</f>
        <v>2.9498773319125586</v>
      </c>
      <c r="M9" s="14">
        <f>IF(O9=0,0,N9/O9)</f>
        <v>0.94665848879417058</v>
      </c>
      <c r="N9" s="79">
        <f>F9</f>
        <v>1170626643.78</v>
      </c>
      <c r="O9" s="78">
        <f>'[2]Для учреждений'!$H$15</f>
        <v>1236588123</v>
      </c>
      <c r="P9" s="10">
        <f>IF(R9/S9&lt;S7/100,0,IF(R9/S9&gt;R7/100,3,P7*(R9/S9-S7/100)/((R7-S7)/100)))</f>
        <v>3</v>
      </c>
      <c r="Q9" s="14">
        <f>IF(S9=0,0,R9/S9)</f>
        <v>1</v>
      </c>
      <c r="R9" s="10">
        <f>J9</f>
        <v>1235739187.8599999</v>
      </c>
      <c r="S9" s="15">
        <f>K9</f>
        <v>1235739187.8599999</v>
      </c>
      <c r="T9" s="9">
        <f>IF(V9=0,3,IF(U9&lt;0.01,3,IF(U9&gt;0.05,0,U9/(0.05-0.01)*3)))</f>
        <v>3</v>
      </c>
      <c r="U9" s="14">
        <f>IF(AA9=0,0,(V9-W9-X9-Y9-Z9)/AA9)</f>
        <v>-0.21819361367650283</v>
      </c>
      <c r="V9" s="78">
        <f>'[2]Для учреждений'!$H$22</f>
        <v>0</v>
      </c>
      <c r="W9" s="78">
        <f>'[2]Для учреждений'!$H$23</f>
        <v>0</v>
      </c>
      <c r="X9" s="78">
        <f>'[2]Для учреждений'!$H$24</f>
        <v>187627948.88</v>
      </c>
      <c r="Y9" s="78">
        <f>'[2]Для учреждений'!$H$25</f>
        <v>50149292.210000001</v>
      </c>
      <c r="Z9" s="78">
        <f>'[2]Для учреждений'!$H$26</f>
        <v>0</v>
      </c>
      <c r="AA9" s="78">
        <f>'[2]Для учреждений'!$H$27</f>
        <v>1089753440</v>
      </c>
      <c r="AB9" s="32">
        <f>IF(AE9=0,3,IF(AD9/AE9&lt;$AE$7/100,3,IF(AD9/AE9&gt;$AD$7/100,0,3)))</f>
        <v>0</v>
      </c>
      <c r="AC9" s="19">
        <f>IF(AE9=0,0,AD9/AE9)</f>
        <v>0.20399439551705456</v>
      </c>
      <c r="AD9" s="78">
        <f>'[2]Для учреждений'!$H$30</f>
        <v>40222054.609999999</v>
      </c>
      <c r="AE9" s="78">
        <f>'[2]Для учреждений'!$H$31</f>
        <v>197172351.27000001</v>
      </c>
      <c r="AF9" s="10">
        <f>IF(AG9&gt;3,IF(AG9&lt;8,1,0),0)</f>
        <v>1</v>
      </c>
      <c r="AG9" s="16">
        <f>AH9+4-AI9</f>
        <v>7</v>
      </c>
      <c r="AH9" s="78">
        <f>'[2]Для учреждений'!$H$34</f>
        <v>17</v>
      </c>
      <c r="AI9" s="78">
        <f>'[2]Для учреждений'!$H$35</f>
        <v>14</v>
      </c>
      <c r="AJ9" s="32"/>
      <c r="AK9" s="16"/>
      <c r="AL9" s="32"/>
      <c r="AM9" s="32"/>
      <c r="AN9" s="10"/>
      <c r="AO9" s="10"/>
      <c r="AP9" s="10"/>
      <c r="AQ9" s="10"/>
      <c r="AR9" s="10">
        <f>IF(AS9&lt;0.3,0,IF(AS9&gt;0.7,2,2*AS9/0.7))</f>
        <v>1.4796836946395047</v>
      </c>
      <c r="AS9" s="14">
        <f>AT9/(AT9+AU9)</f>
        <v>0.51788929312382659</v>
      </c>
      <c r="AT9" s="15">
        <f>F9</f>
        <v>1170626643.78</v>
      </c>
      <c r="AU9" s="10">
        <f>AA9</f>
        <v>1089753440</v>
      </c>
      <c r="AV9" s="10">
        <f>IF(AW9/1&lt;$AY$7/100,0,IF(AW9/1&gt;$AX$7/100,$AV$7,($AX$7-$AY$7)*AW9))</f>
        <v>0.32294850725588553</v>
      </c>
      <c r="AW9" s="14">
        <f>AX9/AY9-1</f>
        <v>4.0368563406985691E-2</v>
      </c>
      <c r="AX9" s="15">
        <f>AT9</f>
        <v>1170626643.78</v>
      </c>
      <c r="AY9" s="10">
        <f>'[2]Для учреждений'!$H$43</f>
        <v>1125203783.5</v>
      </c>
      <c r="AZ9" s="10">
        <v>2</v>
      </c>
      <c r="BA9" s="10">
        <f>AX9</f>
        <v>1170626643.78</v>
      </c>
      <c r="BB9" s="10">
        <v>0</v>
      </c>
      <c r="BC9" s="10">
        <f>IF(BD9&lt;$BE$7/100,1,0)</f>
        <v>1</v>
      </c>
      <c r="BD9" s="14">
        <f>IF(BF9=0,0,BE9/BF9)</f>
        <v>0</v>
      </c>
      <c r="BE9" s="10"/>
      <c r="BF9" s="10">
        <f>'[2]Для учреждений'!$H$50</f>
        <v>12498537.050000001</v>
      </c>
      <c r="BG9" s="10">
        <f>IF(BH9=0,1,IF(BH9/BI9&lt;0.01,1,0))</f>
        <v>1</v>
      </c>
      <c r="BH9" s="10"/>
      <c r="BI9" s="79">
        <f>'[2]Для учреждений'!$H$53</f>
        <v>1833325106.1099999</v>
      </c>
      <c r="BJ9" s="32">
        <f>IF(BK9&lt;0.001,$BJ$7,0)</f>
        <v>4</v>
      </c>
      <c r="BK9" s="14">
        <f>BL9/(BM9+BN9+BO9)</f>
        <v>0</v>
      </c>
      <c r="BL9" s="32"/>
      <c r="BM9" s="79">
        <f>'[2]Для учреждений'!$H$57</f>
        <v>1561459.24</v>
      </c>
      <c r="BN9" s="79">
        <f>'[2]Для учреждений'!$H$58</f>
        <v>0</v>
      </c>
      <c r="BO9" s="79">
        <f>'[2]Для учреждений'!$H$59</f>
        <v>44072.79</v>
      </c>
      <c r="BP9" s="11">
        <f>IF(BQ9&lt;0.95,0,IF(BQ9&lt;1.05,2,0))</f>
        <v>2</v>
      </c>
      <c r="BQ9" s="24">
        <f>(BR9/BS9/BT9)/BU9</f>
        <v>1.0301138420673415</v>
      </c>
      <c r="BR9" s="79">
        <f>'[2]Для учреждений'!$H$62</f>
        <v>601385.9</v>
      </c>
      <c r="BS9" s="79">
        <f>'[2]Для учреждений'!$H$63</f>
        <v>334</v>
      </c>
      <c r="BT9" s="79">
        <f>'[2]Для учреждений'!$H$64</f>
        <v>12</v>
      </c>
      <c r="BU9" s="79">
        <f>'[2]Для учреждений'!$H$65</f>
        <v>145.66</v>
      </c>
      <c r="BV9" s="10">
        <f>IF(BW9&lt;0.7,0,IF(BW9&lt;0.8,2,0))</f>
        <v>0</v>
      </c>
      <c r="BW9" s="14">
        <f>BX9/BY9</f>
        <v>0.89306056065071771</v>
      </c>
      <c r="BX9" s="79">
        <f>'[2]Для учреждений'!$H$68</f>
        <v>1909139898.3699999</v>
      </c>
      <c r="BY9" s="79">
        <f>'[2]Для учреждений'!$H$69</f>
        <v>2137749647.0999999</v>
      </c>
      <c r="BZ9" s="3">
        <f>IF((CB9+CC9)/CD9&lt;0.6,0,2)</f>
        <v>2</v>
      </c>
      <c r="CA9" s="18">
        <f t="shared" ref="CA9:CA62" si="0">(CB9+CC9)/CD9</f>
        <v>1.8636363636363635</v>
      </c>
      <c r="CB9" s="79">
        <f>'[2]Для учреждений'!$H$72</f>
        <v>22</v>
      </c>
      <c r="CC9" s="79">
        <f>'[2]Для учреждений'!$H$73</f>
        <v>19</v>
      </c>
      <c r="CD9" s="79">
        <f>'[2]Для учреждений'!$H$74</f>
        <v>22</v>
      </c>
      <c r="CE9" s="10">
        <f>IF(CG9/CH9&lt;CG7/100,0,IF(CG9/CH9&gt;CH7/100,3,CE7*(CG9/CH9-CE7/100)/((CG7-CH7)/100)))</f>
        <v>3</v>
      </c>
      <c r="CF9" s="14">
        <f>CG9/CH9</f>
        <v>1</v>
      </c>
      <c r="CG9" s="79">
        <f>'[2]Для учреждений'!$H$77</f>
        <v>1</v>
      </c>
      <c r="CH9" s="79">
        <f>'[2]Для учреждений'!$H$78</f>
        <v>1</v>
      </c>
      <c r="CI9" s="3">
        <f>IF(CJ9&gt;0,0,5)</f>
        <v>5</v>
      </c>
      <c r="CJ9" s="79">
        <f>'[2]Для учреждений'!$H$80</f>
        <v>0</v>
      </c>
      <c r="CK9" s="10">
        <f t="shared" ref="CK9:CK29" si="1">IF(CL9/CM9&lt;$CL$7/100,0,IF(CL9/CM9&gt;$CM$7/100,$CK$7,$CK$7*(CL9/CM9-$CK$7/100)/(($CL$7-$CM$7)/100)))</f>
        <v>0</v>
      </c>
      <c r="CL9" s="79">
        <f>'[2]Для учреждений'!$H$82</f>
        <v>90</v>
      </c>
      <c r="CM9" s="79">
        <f>'[2]Для учреждений'!$H$83</f>
        <v>93</v>
      </c>
      <c r="CN9" s="3">
        <f>IF(CO9&gt;0,0,3)</f>
        <v>3</v>
      </c>
      <c r="CO9" s="79">
        <f>'[2]Для учреждений'!$H$85</f>
        <v>0</v>
      </c>
      <c r="CP9" s="3">
        <f>IF(CQ9&gt;0,0,3)</f>
        <v>3</v>
      </c>
      <c r="CQ9" s="79">
        <f>'[2]Для учреждений'!$H$87</f>
        <v>0</v>
      </c>
      <c r="CR9" s="10"/>
      <c r="CS9" s="79"/>
      <c r="CT9" s="10">
        <v>4</v>
      </c>
      <c r="CU9" s="10">
        <f>IF(CW9/CV9&lt;0.95,0,5*(CV9/CW9))</f>
        <v>5</v>
      </c>
      <c r="CV9" s="79">
        <f>'[2]Для учреждений'!$H$89</f>
        <v>6</v>
      </c>
      <c r="CW9" s="79">
        <f>'[2]Для учреждений'!$H$90</f>
        <v>6</v>
      </c>
      <c r="CX9" s="5">
        <f t="shared" ref="CX9:CX62" si="2">IF(CY9&gt;0,0,4)</f>
        <v>4</v>
      </c>
      <c r="CY9" s="79">
        <f>'[2]Для учреждений'!$H$92</f>
        <v>0</v>
      </c>
      <c r="CZ9" s="79">
        <f>'[2]Для учреждений'!$H$93</f>
        <v>439.9</v>
      </c>
      <c r="DA9" s="10">
        <f>IF(DC9/DD9&gt;1,0,IF(DC9/DD9&lt;$DD$7/100,0,IF(DC9/DD9&gt;$DC$7/100,$DA$7,$DA$7*(DC9/DD9-$DD$7/100)/(($DC$7-$DD$7)/100))))</f>
        <v>4</v>
      </c>
      <c r="DB9" s="14">
        <f>DC9/DD9</f>
        <v>0.98196790441803383</v>
      </c>
      <c r="DC9" s="79">
        <f>'[2]Для учреждений'!$H$96</f>
        <v>1289357.54</v>
      </c>
      <c r="DD9" s="79">
        <f>'[2]Для учреждений'!$H$97</f>
        <v>1313034.3</v>
      </c>
      <c r="DE9" s="32">
        <f>IF(DF9&gt;0.01,0,3)</f>
        <v>3</v>
      </c>
      <c r="DF9" s="14">
        <f>IF(DH9=0,0,DG9/DH9)</f>
        <v>0</v>
      </c>
      <c r="DG9" s="79">
        <f>'[2]Для учреждений'!$H$100</f>
        <v>0</v>
      </c>
      <c r="DH9" s="79">
        <f>'[2]Для учреждений'!$H$101</f>
        <v>1289357.54</v>
      </c>
      <c r="DI9" s="10">
        <v>3</v>
      </c>
      <c r="DJ9" s="10"/>
      <c r="DK9" s="10"/>
      <c r="DL9" s="10">
        <f>IF(DM9&lt;0.9,0,5*DM9)</f>
        <v>5</v>
      </c>
      <c r="DM9" s="17">
        <f>DN9/DO9</f>
        <v>1</v>
      </c>
      <c r="DN9" s="79">
        <f>'[2]Для учреждений'!$H$104</f>
        <v>151</v>
      </c>
      <c r="DO9" s="79">
        <f>'[2]Для учреждений'!$H$105</f>
        <v>151</v>
      </c>
      <c r="DP9" s="10">
        <f>IF(DR9/DS9&lt;$DS$7/100,0,IF(DR9/DS9&gt;$DR$7/100,$DP$7,$DP$7*(DR9/DS9-$DS$7/100)/(($DR$7-$DS$7)/100)))</f>
        <v>3.9966457023060795</v>
      </c>
      <c r="DQ9" s="14">
        <f>DR9/DS9</f>
        <v>0.99937106918238994</v>
      </c>
      <c r="DR9" s="79">
        <f>'[2]Для учреждений'!$H$108</f>
        <v>1589</v>
      </c>
      <c r="DS9" s="79">
        <f>'[2]Для учреждений'!$H$109</f>
        <v>1590</v>
      </c>
      <c r="DT9" s="22">
        <f>D9+H9+L9+P9+T9+AB9+AF9+AJ9+AN9+AR9+AV9+AZ9+BC9+BG9+BJ9+BP9+BV9+BZ9+CE9+CI9+CK9+CN9+CP9+CR9+CU9+CX9+DA9+DE9+DI9+DL9+DP9</f>
        <v>71.749155236114035</v>
      </c>
      <c r="DU9" s="23">
        <f>IF(DT9&gt;70,IF(DT9&gt;85,1,2),3)</f>
        <v>2</v>
      </c>
      <c r="DV9" s="23" t="e">
        <f>RANK(DT9,$DT$9:$DT$67)</f>
        <v>#DIV/0!</v>
      </c>
      <c r="DW9" s="38"/>
      <c r="DX9" s="1"/>
      <c r="DY9" s="1"/>
      <c r="DZ9" s="1"/>
      <c r="EA9" s="1"/>
      <c r="EB9" s="1"/>
      <c r="EC9" s="1"/>
      <c r="ED9" s="1"/>
      <c r="EE9" s="1"/>
    </row>
    <row r="10" spans="1:160" customFormat="1" ht="45" hidden="1" x14ac:dyDescent="0.25">
      <c r="A10" s="75">
        <v>2</v>
      </c>
      <c r="B10" s="88" t="s">
        <v>148</v>
      </c>
      <c r="C10" s="88" t="s">
        <v>226</v>
      </c>
      <c r="D10" s="81">
        <v>0</v>
      </c>
      <c r="E10" s="76">
        <v>0</v>
      </c>
      <c r="F10" s="81"/>
      <c r="G10" s="81">
        <v>122326763.01000001</v>
      </c>
      <c r="H10" s="81">
        <v>0</v>
      </c>
      <c r="I10" s="77">
        <v>0</v>
      </c>
      <c r="J10" s="83"/>
      <c r="K10" s="83">
        <v>125526942.81999999</v>
      </c>
      <c r="L10" s="81">
        <v>0</v>
      </c>
      <c r="M10" s="77">
        <v>0</v>
      </c>
      <c r="N10" s="86">
        <f>F10</f>
        <v>0</v>
      </c>
      <c r="O10" s="83">
        <v>122326763.01000001</v>
      </c>
      <c r="P10" s="81">
        <v>0</v>
      </c>
      <c r="Q10" s="77">
        <v>0</v>
      </c>
      <c r="R10" s="81">
        <f t="shared" ref="R10:R33" si="3">J10</f>
        <v>0</v>
      </c>
      <c r="S10" s="86">
        <v>132101961</v>
      </c>
      <c r="T10" s="81">
        <v>3</v>
      </c>
      <c r="U10" s="77">
        <v>0</v>
      </c>
      <c r="V10" s="89" t="s">
        <v>209</v>
      </c>
      <c r="W10" s="81">
        <v>0</v>
      </c>
      <c r="X10" s="81"/>
      <c r="Y10" s="81"/>
      <c r="Z10" s="81">
        <v>0</v>
      </c>
      <c r="AA10" s="81">
        <v>531799687</v>
      </c>
      <c r="AB10" s="81">
        <v>3</v>
      </c>
      <c r="AC10" s="76">
        <v>0</v>
      </c>
      <c r="AD10" s="81"/>
      <c r="AE10" s="81"/>
      <c r="AF10" s="81">
        <v>1</v>
      </c>
      <c r="AG10" s="80">
        <v>4</v>
      </c>
      <c r="AH10" s="80">
        <v>27</v>
      </c>
      <c r="AI10" s="80">
        <v>27</v>
      </c>
      <c r="AJ10" s="81"/>
      <c r="AK10" s="80"/>
      <c r="AL10" s="83"/>
      <c r="AM10" s="81"/>
      <c r="AN10" s="81"/>
      <c r="AO10" s="81"/>
      <c r="AP10" s="83"/>
      <c r="AQ10" s="83"/>
      <c r="AR10" s="81" t="e">
        <v>#DIV/0!</v>
      </c>
      <c r="AS10" s="77" t="e">
        <v>#DIV/0!</v>
      </c>
      <c r="AT10" s="86">
        <f t="shared" ref="AT10:AT33" si="4">F10</f>
        <v>0</v>
      </c>
      <c r="AU10" s="81">
        <f t="shared" ref="AU10:AU33" si="5">AA10</f>
        <v>531799687</v>
      </c>
      <c r="AV10" s="81" t="e">
        <v>#DIV/0!</v>
      </c>
      <c r="AW10" s="77" t="e">
        <v>#DIV/0!</v>
      </c>
      <c r="AX10" s="86">
        <f t="shared" ref="AX10:AX28" si="6">AT10</f>
        <v>0</v>
      </c>
      <c r="AY10" s="83"/>
      <c r="AZ10" s="81">
        <v>2</v>
      </c>
      <c r="BA10" s="81">
        <f t="shared" ref="BA10:BA34" si="7">AX10</f>
        <v>0</v>
      </c>
      <c r="BB10" s="81"/>
      <c r="BC10" s="81">
        <v>1</v>
      </c>
      <c r="BD10" s="77">
        <v>0</v>
      </c>
      <c r="BE10" s="83"/>
      <c r="BF10" s="83"/>
      <c r="BG10" s="81">
        <v>1</v>
      </c>
      <c r="BH10" s="81"/>
      <c r="BI10" s="81"/>
      <c r="BJ10" s="81" t="e">
        <v>#DIV/0!</v>
      </c>
      <c r="BK10" s="76" t="e">
        <v>#DIV/0!</v>
      </c>
      <c r="BL10" s="81"/>
      <c r="BM10" s="83"/>
      <c r="BN10" s="83"/>
      <c r="BO10" s="83"/>
      <c r="BP10" s="81">
        <v>0</v>
      </c>
      <c r="BQ10" s="77">
        <v>1.0561695729781684</v>
      </c>
      <c r="BR10" s="81">
        <v>90551201.076000005</v>
      </c>
      <c r="BS10" s="83">
        <v>98.100000000000009</v>
      </c>
      <c r="BT10" s="81">
        <v>12</v>
      </c>
      <c r="BU10" s="83">
        <v>72830</v>
      </c>
      <c r="BV10" s="81" t="e">
        <v>#DIV/0!</v>
      </c>
      <c r="BW10" s="77" t="e">
        <v>#DIV/0!</v>
      </c>
      <c r="BX10" s="81">
        <v>532260204</v>
      </c>
      <c r="BY10" s="86">
        <f t="shared" ref="BY10:BY33" si="8">AT10+AU10</f>
        <v>531799687</v>
      </c>
      <c r="BZ10" s="85">
        <v>2</v>
      </c>
      <c r="CA10" s="90">
        <v>1.3333333333333333</v>
      </c>
      <c r="CB10" s="81">
        <v>8</v>
      </c>
      <c r="CC10" s="81">
        <v>8</v>
      </c>
      <c r="CD10" s="81">
        <v>12</v>
      </c>
      <c r="CE10" s="81">
        <v>3</v>
      </c>
      <c r="CF10" s="77">
        <v>1</v>
      </c>
      <c r="CG10" s="81">
        <v>2</v>
      </c>
      <c r="CH10" s="81">
        <v>2</v>
      </c>
      <c r="CI10" s="85">
        <v>5</v>
      </c>
      <c r="CJ10" s="83">
        <v>0</v>
      </c>
      <c r="CK10" s="81" t="e">
        <v>#DIV/0!</v>
      </c>
      <c r="CL10" s="91"/>
      <c r="CM10" s="91"/>
      <c r="CN10" s="85">
        <v>3</v>
      </c>
      <c r="CO10" s="81"/>
      <c r="CP10" s="85">
        <v>3</v>
      </c>
      <c r="CQ10" s="83"/>
      <c r="CR10" s="81"/>
      <c r="CS10" s="81"/>
      <c r="CT10" s="81"/>
      <c r="CU10" s="81">
        <v>5</v>
      </c>
      <c r="CV10" s="81">
        <v>6</v>
      </c>
      <c r="CW10" s="81">
        <v>6</v>
      </c>
      <c r="CX10" s="92">
        <v>4</v>
      </c>
      <c r="CY10" s="81"/>
      <c r="CZ10" s="81">
        <v>168.38</v>
      </c>
      <c r="DA10" s="81" t="e">
        <v>#DIV/0!</v>
      </c>
      <c r="DB10" s="77" t="e">
        <v>#DIV/0!</v>
      </c>
      <c r="DC10" s="87"/>
      <c r="DD10" s="87"/>
      <c r="DE10" s="81">
        <v>3</v>
      </c>
      <c r="DF10" s="77">
        <v>0</v>
      </c>
      <c r="DG10" s="87">
        <v>0</v>
      </c>
      <c r="DH10" s="81"/>
      <c r="DI10" s="81">
        <v>3</v>
      </c>
      <c r="DJ10" s="81"/>
      <c r="DK10" s="81"/>
      <c r="DL10" s="81" t="e">
        <v>#DIV/0!</v>
      </c>
      <c r="DM10" s="93" t="e">
        <v>#DIV/0!</v>
      </c>
      <c r="DN10" s="82"/>
      <c r="DO10" s="82"/>
      <c r="DP10" s="81" t="e">
        <v>#DIV/0!</v>
      </c>
      <c r="DQ10" s="77" t="e">
        <v>#DIV/0!</v>
      </c>
      <c r="DR10" s="82"/>
      <c r="DS10" s="82"/>
      <c r="DT10" s="94" t="e">
        <v>#DIV/0!</v>
      </c>
      <c r="DU10" s="95" t="e">
        <v>#DIV/0!</v>
      </c>
      <c r="DV10" s="95" t="e">
        <v>#DIV/0!</v>
      </c>
      <c r="DW10" s="38"/>
      <c r="DX10" s="1"/>
      <c r="DY10" s="1"/>
      <c r="DZ10" s="1"/>
      <c r="EA10" s="1"/>
      <c r="EB10" s="1"/>
      <c r="EC10" s="1"/>
      <c r="ED10" s="1"/>
      <c r="EE10" s="1"/>
    </row>
    <row r="11" spans="1:160" customFormat="1" ht="45" hidden="1" x14ac:dyDescent="0.25">
      <c r="A11" s="75">
        <v>3</v>
      </c>
      <c r="B11" s="88" t="s">
        <v>150</v>
      </c>
      <c r="C11" s="88" t="s">
        <v>151</v>
      </c>
      <c r="D11" s="81">
        <v>0</v>
      </c>
      <c r="E11" s="76">
        <v>0</v>
      </c>
      <c r="F11" s="81"/>
      <c r="G11" s="81">
        <v>2435000</v>
      </c>
      <c r="H11" s="81">
        <v>0</v>
      </c>
      <c r="I11" s="77">
        <v>0</v>
      </c>
      <c r="J11" s="81"/>
      <c r="K11" s="81">
        <v>2734015.33</v>
      </c>
      <c r="L11" s="81">
        <v>0</v>
      </c>
      <c r="M11" s="77">
        <v>0</v>
      </c>
      <c r="N11" s="86">
        <f t="shared" ref="N11:N60" si="9">F11</f>
        <v>0</v>
      </c>
      <c r="O11" s="81">
        <v>2403000</v>
      </c>
      <c r="P11" s="81">
        <v>0</v>
      </c>
      <c r="Q11" s="77">
        <v>0</v>
      </c>
      <c r="R11" s="81">
        <f t="shared" si="3"/>
        <v>0</v>
      </c>
      <c r="S11" s="86">
        <v>2734015.33</v>
      </c>
      <c r="T11" s="81">
        <v>3</v>
      </c>
      <c r="U11" s="77">
        <v>0</v>
      </c>
      <c r="V11" s="89" t="s">
        <v>209</v>
      </c>
      <c r="W11" s="81">
        <v>0</v>
      </c>
      <c r="X11" s="81"/>
      <c r="Y11" s="81"/>
      <c r="Z11" s="81">
        <v>0</v>
      </c>
      <c r="AA11" s="81">
        <v>75209732</v>
      </c>
      <c r="AB11" s="81">
        <v>3</v>
      </c>
      <c r="AC11" s="76">
        <v>0</v>
      </c>
      <c r="AD11" s="81"/>
      <c r="AE11" s="81"/>
      <c r="AF11" s="81">
        <v>0</v>
      </c>
      <c r="AG11" s="80">
        <v>-3</v>
      </c>
      <c r="AH11" s="80">
        <v>20</v>
      </c>
      <c r="AI11" s="80">
        <v>27</v>
      </c>
      <c r="AJ11" s="81"/>
      <c r="AK11" s="80"/>
      <c r="AL11" s="81"/>
      <c r="AM11" s="81"/>
      <c r="AN11" s="81"/>
      <c r="AO11" s="81"/>
      <c r="AP11" s="81"/>
      <c r="AQ11" s="81"/>
      <c r="AR11" s="81" t="e">
        <v>#DIV/0!</v>
      </c>
      <c r="AS11" s="77" t="e">
        <v>#DIV/0!</v>
      </c>
      <c r="AT11" s="86">
        <f t="shared" si="4"/>
        <v>0</v>
      </c>
      <c r="AU11" s="81">
        <f t="shared" si="5"/>
        <v>75209732</v>
      </c>
      <c r="AV11" s="81" t="e">
        <v>#DIV/0!</v>
      </c>
      <c r="AW11" s="77" t="e">
        <v>#DIV/0!</v>
      </c>
      <c r="AX11" s="86">
        <f t="shared" si="6"/>
        <v>0</v>
      </c>
      <c r="AY11" s="81"/>
      <c r="AZ11" s="81">
        <v>2</v>
      </c>
      <c r="BA11" s="81">
        <f t="shared" si="7"/>
        <v>0</v>
      </c>
      <c r="BB11" s="81"/>
      <c r="BC11" s="81">
        <v>1</v>
      </c>
      <c r="BD11" s="77">
        <v>0</v>
      </c>
      <c r="BE11" s="81"/>
      <c r="BF11" s="81"/>
      <c r="BG11" s="81">
        <v>1</v>
      </c>
      <c r="BH11" s="81"/>
      <c r="BI11" s="81"/>
      <c r="BJ11" s="81" t="e">
        <v>#DIV/0!</v>
      </c>
      <c r="BK11" s="76" t="e">
        <v>#DIV/0!</v>
      </c>
      <c r="BL11" s="81"/>
      <c r="BM11" s="81"/>
      <c r="BN11" s="81"/>
      <c r="BO11" s="81"/>
      <c r="BP11" s="81">
        <v>0</v>
      </c>
      <c r="BQ11" s="77">
        <v>1.1343600164767267</v>
      </c>
      <c r="BR11" s="81">
        <v>22900999.968000002</v>
      </c>
      <c r="BS11" s="81">
        <v>23.1</v>
      </c>
      <c r="BT11" s="81">
        <v>12</v>
      </c>
      <c r="BU11" s="83">
        <v>72830</v>
      </c>
      <c r="BV11" s="81" t="e">
        <v>#DIV/0!</v>
      </c>
      <c r="BW11" s="77" t="e">
        <v>#DIV/0!</v>
      </c>
      <c r="BX11" s="81">
        <v>68162304</v>
      </c>
      <c r="BY11" s="86">
        <f t="shared" si="8"/>
        <v>75209732</v>
      </c>
      <c r="BZ11" s="85">
        <v>2</v>
      </c>
      <c r="CA11" s="90">
        <v>1.3333333333333333</v>
      </c>
      <c r="CB11" s="81">
        <v>3</v>
      </c>
      <c r="CC11" s="81">
        <v>1</v>
      </c>
      <c r="CD11" s="81">
        <v>3</v>
      </c>
      <c r="CE11" s="81">
        <v>3</v>
      </c>
      <c r="CF11" s="77">
        <v>1</v>
      </c>
      <c r="CG11" s="81">
        <v>2</v>
      </c>
      <c r="CH11" s="81">
        <v>2</v>
      </c>
      <c r="CI11" s="85">
        <v>5</v>
      </c>
      <c r="CJ11" s="81">
        <v>0</v>
      </c>
      <c r="CK11" s="81" t="e">
        <v>#DIV/0!</v>
      </c>
      <c r="CL11" s="91"/>
      <c r="CM11" s="91"/>
      <c r="CN11" s="85">
        <v>3</v>
      </c>
      <c r="CO11" s="81"/>
      <c r="CP11" s="85">
        <v>3</v>
      </c>
      <c r="CQ11" s="81"/>
      <c r="CR11" s="81"/>
      <c r="CS11" s="81"/>
      <c r="CT11" s="81"/>
      <c r="CU11" s="81">
        <v>4.166666666666667</v>
      </c>
      <c r="CV11" s="81">
        <v>5</v>
      </c>
      <c r="CW11" s="81">
        <v>6</v>
      </c>
      <c r="CX11" s="92">
        <v>4</v>
      </c>
      <c r="CY11" s="81"/>
      <c r="CZ11" s="81">
        <v>63.7</v>
      </c>
      <c r="DA11" s="81" t="e">
        <v>#DIV/0!</v>
      </c>
      <c r="DB11" s="77" t="e">
        <v>#DIV/0!</v>
      </c>
      <c r="DC11" s="81"/>
      <c r="DD11" s="81"/>
      <c r="DE11" s="81">
        <v>3</v>
      </c>
      <c r="DF11" s="77">
        <v>0</v>
      </c>
      <c r="DG11" s="81">
        <v>0</v>
      </c>
      <c r="DH11" s="81"/>
      <c r="DI11" s="81">
        <v>3</v>
      </c>
      <c r="DJ11" s="81"/>
      <c r="DK11" s="81"/>
      <c r="DL11" s="81" t="e">
        <v>#DIV/0!</v>
      </c>
      <c r="DM11" s="93" t="e">
        <v>#DIV/0!</v>
      </c>
      <c r="DN11" s="82"/>
      <c r="DO11" s="82"/>
      <c r="DP11" s="81" t="e">
        <v>#DIV/0!</v>
      </c>
      <c r="DQ11" s="77" t="e">
        <v>#DIV/0!</v>
      </c>
      <c r="DR11" s="82"/>
      <c r="DS11" s="82"/>
      <c r="DT11" s="94" t="e">
        <v>#DIV/0!</v>
      </c>
      <c r="DU11" s="95" t="e">
        <v>#DIV/0!</v>
      </c>
      <c r="DV11" s="95" t="e">
        <v>#DIV/0!</v>
      </c>
      <c r="DW11" s="38"/>
      <c r="DX11" s="1"/>
      <c r="DY11" s="1"/>
      <c r="DZ11" s="1"/>
      <c r="EA11" s="1"/>
      <c r="EB11" s="1"/>
      <c r="EC11" s="1"/>
      <c r="ED11" s="1"/>
      <c r="EE11" s="1"/>
    </row>
    <row r="12" spans="1:160" customFormat="1" ht="45" hidden="1" x14ac:dyDescent="0.25">
      <c r="A12" s="75">
        <v>4</v>
      </c>
      <c r="B12" s="88" t="s">
        <v>148</v>
      </c>
      <c r="C12" s="88" t="s">
        <v>152</v>
      </c>
      <c r="D12" s="81">
        <v>0</v>
      </c>
      <c r="E12" s="76">
        <v>0</v>
      </c>
      <c r="F12" s="82"/>
      <c r="G12" s="81">
        <v>3415714.42</v>
      </c>
      <c r="H12" s="81">
        <v>0</v>
      </c>
      <c r="I12" s="77">
        <v>0</v>
      </c>
      <c r="J12" s="82"/>
      <c r="K12" s="81">
        <v>4626883.01</v>
      </c>
      <c r="L12" s="81">
        <v>0</v>
      </c>
      <c r="M12" s="77">
        <v>0</v>
      </c>
      <c r="N12" s="86">
        <f t="shared" si="9"/>
        <v>0</v>
      </c>
      <c r="O12" s="81">
        <v>2338092</v>
      </c>
      <c r="P12" s="81">
        <v>0</v>
      </c>
      <c r="Q12" s="77">
        <v>0</v>
      </c>
      <c r="R12" s="81">
        <f t="shared" si="3"/>
        <v>0</v>
      </c>
      <c r="S12" s="86">
        <v>4626883.01</v>
      </c>
      <c r="T12" s="81">
        <v>3</v>
      </c>
      <c r="U12" s="77">
        <v>0</v>
      </c>
      <c r="V12" s="89" t="s">
        <v>209</v>
      </c>
      <c r="W12" s="81">
        <v>0</v>
      </c>
      <c r="X12" s="81"/>
      <c r="Y12" s="81"/>
      <c r="Z12" s="81">
        <v>0</v>
      </c>
      <c r="AA12" s="82">
        <v>101538080</v>
      </c>
      <c r="AB12" s="81">
        <v>3</v>
      </c>
      <c r="AC12" s="76">
        <v>0</v>
      </c>
      <c r="AD12" s="81"/>
      <c r="AE12" s="81"/>
      <c r="AF12" s="81">
        <v>0</v>
      </c>
      <c r="AG12" s="80">
        <v>8</v>
      </c>
      <c r="AH12" s="80">
        <v>15</v>
      </c>
      <c r="AI12" s="80">
        <v>11</v>
      </c>
      <c r="AJ12" s="81"/>
      <c r="AK12" s="80"/>
      <c r="AL12" s="81"/>
      <c r="AM12" s="81"/>
      <c r="AN12" s="81"/>
      <c r="AO12" s="81"/>
      <c r="AP12" s="81"/>
      <c r="AQ12" s="81"/>
      <c r="AR12" s="81" t="e">
        <v>#DIV/0!</v>
      </c>
      <c r="AS12" s="77" t="e">
        <v>#DIV/0!</v>
      </c>
      <c r="AT12" s="86">
        <f t="shared" si="4"/>
        <v>0</v>
      </c>
      <c r="AU12" s="81">
        <f t="shared" si="5"/>
        <v>101538080</v>
      </c>
      <c r="AV12" s="81" t="e">
        <v>#DIV/0!</v>
      </c>
      <c r="AW12" s="77" t="e">
        <v>#DIV/0!</v>
      </c>
      <c r="AX12" s="86">
        <f t="shared" si="6"/>
        <v>0</v>
      </c>
      <c r="AY12" s="81"/>
      <c r="AZ12" s="81">
        <v>2</v>
      </c>
      <c r="BA12" s="81">
        <f t="shared" si="7"/>
        <v>0</v>
      </c>
      <c r="BB12" s="81"/>
      <c r="BC12" s="81">
        <v>1</v>
      </c>
      <c r="BD12" s="77">
        <v>0</v>
      </c>
      <c r="BE12" s="81"/>
      <c r="BF12" s="81"/>
      <c r="BG12" s="81">
        <v>1</v>
      </c>
      <c r="BH12" s="81"/>
      <c r="BI12" s="81"/>
      <c r="BJ12" s="81" t="e">
        <v>#DIV/0!</v>
      </c>
      <c r="BK12" s="76" t="e">
        <v>#DIV/0!</v>
      </c>
      <c r="BL12" s="81"/>
      <c r="BM12" s="81"/>
      <c r="BN12" s="81"/>
      <c r="BO12" s="81"/>
      <c r="BP12" s="81">
        <v>0</v>
      </c>
      <c r="BQ12" s="77">
        <v>0.94889441164355337</v>
      </c>
      <c r="BR12" s="81">
        <v>25791098.136</v>
      </c>
      <c r="BS12" s="81">
        <v>31.1</v>
      </c>
      <c r="BT12" s="81">
        <v>12</v>
      </c>
      <c r="BU12" s="83">
        <v>72830</v>
      </c>
      <c r="BV12" s="81" t="e">
        <v>#DIV/0!</v>
      </c>
      <c r="BW12" s="77" t="e">
        <v>#DIV/0!</v>
      </c>
      <c r="BX12" s="82">
        <v>77295443.400000006</v>
      </c>
      <c r="BY12" s="86">
        <f t="shared" si="8"/>
        <v>101538080</v>
      </c>
      <c r="BZ12" s="85">
        <v>2</v>
      </c>
      <c r="CA12" s="90">
        <v>1.25</v>
      </c>
      <c r="CB12" s="81">
        <v>2</v>
      </c>
      <c r="CC12" s="81">
        <v>3</v>
      </c>
      <c r="CD12" s="81">
        <v>4</v>
      </c>
      <c r="CE12" s="81">
        <v>3</v>
      </c>
      <c r="CF12" s="77">
        <v>1</v>
      </c>
      <c r="CG12" s="81">
        <v>2</v>
      </c>
      <c r="CH12" s="81">
        <v>2</v>
      </c>
      <c r="CI12" s="85">
        <v>5</v>
      </c>
      <c r="CJ12" s="81">
        <v>0</v>
      </c>
      <c r="CK12" s="81" t="e">
        <v>#DIV/0!</v>
      </c>
      <c r="CL12" s="91"/>
      <c r="CM12" s="91"/>
      <c r="CN12" s="85">
        <v>3</v>
      </c>
      <c r="CO12" s="81"/>
      <c r="CP12" s="85">
        <v>3</v>
      </c>
      <c r="CQ12" s="81"/>
      <c r="CR12" s="81"/>
      <c r="CS12" s="81"/>
      <c r="CT12" s="81"/>
      <c r="CU12" s="81">
        <v>5</v>
      </c>
      <c r="CV12" s="81">
        <v>6</v>
      </c>
      <c r="CW12" s="81">
        <v>6</v>
      </c>
      <c r="CX12" s="92">
        <v>4</v>
      </c>
      <c r="CY12" s="81"/>
      <c r="CZ12" s="81">
        <v>27.8</v>
      </c>
      <c r="DA12" s="81" t="e">
        <v>#DIV/0!</v>
      </c>
      <c r="DB12" s="77" t="e">
        <v>#DIV/0!</v>
      </c>
      <c r="DC12" s="81"/>
      <c r="DD12" s="81"/>
      <c r="DE12" s="81">
        <v>3</v>
      </c>
      <c r="DF12" s="77">
        <v>0</v>
      </c>
      <c r="DG12" s="81">
        <v>0</v>
      </c>
      <c r="DH12" s="81"/>
      <c r="DI12" s="81">
        <v>3</v>
      </c>
      <c r="DJ12" s="81"/>
      <c r="DK12" s="81"/>
      <c r="DL12" s="81" t="e">
        <v>#DIV/0!</v>
      </c>
      <c r="DM12" s="93" t="e">
        <v>#DIV/0!</v>
      </c>
      <c r="DN12" s="82"/>
      <c r="DO12" s="82"/>
      <c r="DP12" s="81" t="e">
        <v>#DIV/0!</v>
      </c>
      <c r="DQ12" s="77" t="e">
        <v>#DIV/0!</v>
      </c>
      <c r="DR12" s="82"/>
      <c r="DS12" s="82"/>
      <c r="DT12" s="94" t="e">
        <v>#DIV/0!</v>
      </c>
      <c r="DU12" s="95" t="e">
        <v>#DIV/0!</v>
      </c>
      <c r="DV12" s="95" t="e">
        <v>#DIV/0!</v>
      </c>
      <c r="DW12" s="38"/>
      <c r="DX12" s="1"/>
      <c r="DY12" s="1"/>
      <c r="DZ12" s="1"/>
      <c r="EA12" s="1"/>
      <c r="EB12" s="1"/>
      <c r="EC12" s="1"/>
      <c r="ED12" s="1"/>
      <c r="EE12" s="1"/>
    </row>
    <row r="13" spans="1:160" customFormat="1" ht="60" hidden="1" x14ac:dyDescent="0.25">
      <c r="A13" s="75">
        <v>5</v>
      </c>
      <c r="B13" s="88" t="s">
        <v>148</v>
      </c>
      <c r="C13" s="88" t="s">
        <v>153</v>
      </c>
      <c r="D13" s="81">
        <v>0</v>
      </c>
      <c r="E13" s="76">
        <v>0</v>
      </c>
      <c r="F13" s="81"/>
      <c r="G13" s="81">
        <v>13163475.84</v>
      </c>
      <c r="H13" s="81">
        <v>0</v>
      </c>
      <c r="I13" s="77">
        <v>0</v>
      </c>
      <c r="J13" s="87"/>
      <c r="K13" s="87">
        <v>15869771</v>
      </c>
      <c r="L13" s="81">
        <v>0</v>
      </c>
      <c r="M13" s="77">
        <v>0</v>
      </c>
      <c r="N13" s="86">
        <f t="shared" si="9"/>
        <v>0</v>
      </c>
      <c r="O13" s="81">
        <v>7817095.8200000003</v>
      </c>
      <c r="P13" s="81">
        <v>0</v>
      </c>
      <c r="Q13" s="77">
        <v>0</v>
      </c>
      <c r="R13" s="81">
        <f t="shared" si="3"/>
        <v>0</v>
      </c>
      <c r="S13" s="86">
        <v>7817095.8200000003</v>
      </c>
      <c r="T13" s="81">
        <v>3</v>
      </c>
      <c r="U13" s="77">
        <v>0</v>
      </c>
      <c r="V13" s="89" t="s">
        <v>209</v>
      </c>
      <c r="W13" s="81">
        <v>0</v>
      </c>
      <c r="X13" s="81"/>
      <c r="Y13" s="81"/>
      <c r="Z13" s="81">
        <v>0</v>
      </c>
      <c r="AA13" s="81">
        <v>85583280</v>
      </c>
      <c r="AB13" s="81">
        <v>3</v>
      </c>
      <c r="AC13" s="76">
        <v>0</v>
      </c>
      <c r="AD13" s="81"/>
      <c r="AE13" s="81"/>
      <c r="AF13" s="81">
        <v>1</v>
      </c>
      <c r="AG13" s="80">
        <v>5</v>
      </c>
      <c r="AH13" s="80">
        <v>16</v>
      </c>
      <c r="AI13" s="80">
        <v>15</v>
      </c>
      <c r="AJ13" s="81"/>
      <c r="AK13" s="80"/>
      <c r="AL13" s="81"/>
      <c r="AM13" s="81"/>
      <c r="AN13" s="81"/>
      <c r="AO13" s="81"/>
      <c r="AP13" s="81"/>
      <c r="AQ13" s="81"/>
      <c r="AR13" s="81" t="e">
        <v>#DIV/0!</v>
      </c>
      <c r="AS13" s="77" t="e">
        <v>#DIV/0!</v>
      </c>
      <c r="AT13" s="86">
        <f t="shared" si="4"/>
        <v>0</v>
      </c>
      <c r="AU13" s="81">
        <f t="shared" si="5"/>
        <v>85583280</v>
      </c>
      <c r="AV13" s="81" t="e">
        <v>#DIV/0!</v>
      </c>
      <c r="AW13" s="77" t="e">
        <v>#DIV/0!</v>
      </c>
      <c r="AX13" s="86">
        <f t="shared" si="6"/>
        <v>0</v>
      </c>
      <c r="AY13" s="81"/>
      <c r="AZ13" s="81">
        <v>2</v>
      </c>
      <c r="BA13" s="81">
        <f t="shared" si="7"/>
        <v>0</v>
      </c>
      <c r="BB13" s="81"/>
      <c r="BC13" s="81">
        <v>1</v>
      </c>
      <c r="BD13" s="77">
        <v>0</v>
      </c>
      <c r="BE13" s="81"/>
      <c r="BF13" s="81"/>
      <c r="BG13" s="81">
        <v>1</v>
      </c>
      <c r="BH13" s="81"/>
      <c r="BI13" s="81"/>
      <c r="BJ13" s="81" t="e">
        <v>#DIV/0!</v>
      </c>
      <c r="BK13" s="76" t="e">
        <v>#DIV/0!</v>
      </c>
      <c r="BL13" s="81"/>
      <c r="BM13" s="81"/>
      <c r="BN13" s="81"/>
      <c r="BO13" s="81"/>
      <c r="BP13" s="81">
        <v>0</v>
      </c>
      <c r="BQ13" s="77">
        <v>1.0619938572876924</v>
      </c>
      <c r="BR13" s="81">
        <v>24502900</v>
      </c>
      <c r="BS13" s="81">
        <v>26.4</v>
      </c>
      <c r="BT13" s="81">
        <v>12</v>
      </c>
      <c r="BU13" s="83">
        <v>72830</v>
      </c>
      <c r="BV13" s="81" t="e">
        <v>#DIV/0!</v>
      </c>
      <c r="BW13" s="77" t="e">
        <v>#DIV/0!</v>
      </c>
      <c r="BX13" s="81">
        <v>74758756.799999997</v>
      </c>
      <c r="BY13" s="86">
        <f t="shared" si="8"/>
        <v>85583280</v>
      </c>
      <c r="BZ13" s="85">
        <v>2</v>
      </c>
      <c r="CA13" s="90">
        <v>1.5</v>
      </c>
      <c r="CB13" s="81">
        <v>4</v>
      </c>
      <c r="CC13" s="81">
        <v>2</v>
      </c>
      <c r="CD13" s="81">
        <v>4</v>
      </c>
      <c r="CE13" s="81">
        <v>3</v>
      </c>
      <c r="CF13" s="77">
        <v>1</v>
      </c>
      <c r="CG13" s="81">
        <v>2</v>
      </c>
      <c r="CH13" s="81">
        <v>2</v>
      </c>
      <c r="CI13" s="85">
        <v>5</v>
      </c>
      <c r="CJ13" s="81">
        <v>0</v>
      </c>
      <c r="CK13" s="81" t="e">
        <v>#DIV/0!</v>
      </c>
      <c r="CL13" s="91"/>
      <c r="CM13" s="91"/>
      <c r="CN13" s="85">
        <v>3</v>
      </c>
      <c r="CO13" s="81"/>
      <c r="CP13" s="85">
        <v>3</v>
      </c>
      <c r="CQ13" s="81"/>
      <c r="CR13" s="81"/>
      <c r="CS13" s="81"/>
      <c r="CT13" s="81"/>
      <c r="CU13" s="81">
        <v>5</v>
      </c>
      <c r="CV13" s="81">
        <v>6</v>
      </c>
      <c r="CW13" s="81">
        <v>6</v>
      </c>
      <c r="CX13" s="92">
        <v>4</v>
      </c>
      <c r="CY13" s="81"/>
      <c r="CZ13" s="81">
        <v>43</v>
      </c>
      <c r="DA13" s="81" t="e">
        <v>#DIV/0!</v>
      </c>
      <c r="DB13" s="77" t="e">
        <v>#DIV/0!</v>
      </c>
      <c r="DC13" s="81"/>
      <c r="DD13" s="81"/>
      <c r="DE13" s="81">
        <v>3</v>
      </c>
      <c r="DF13" s="77">
        <v>0</v>
      </c>
      <c r="DG13" s="81">
        <v>0</v>
      </c>
      <c r="DH13" s="81"/>
      <c r="DI13" s="81">
        <v>3</v>
      </c>
      <c r="DJ13" s="81"/>
      <c r="DK13" s="81"/>
      <c r="DL13" s="81" t="e">
        <v>#DIV/0!</v>
      </c>
      <c r="DM13" s="93" t="e">
        <v>#DIV/0!</v>
      </c>
      <c r="DN13" s="82"/>
      <c r="DO13" s="82"/>
      <c r="DP13" s="81" t="e">
        <v>#DIV/0!</v>
      </c>
      <c r="DQ13" s="77" t="e">
        <v>#DIV/0!</v>
      </c>
      <c r="DR13" s="82"/>
      <c r="DS13" s="82"/>
      <c r="DT13" s="94" t="e">
        <v>#DIV/0!</v>
      </c>
      <c r="DU13" s="95" t="e">
        <v>#DIV/0!</v>
      </c>
      <c r="DV13" s="95" t="e">
        <v>#DIV/0!</v>
      </c>
      <c r="DW13" s="38"/>
      <c r="DX13" s="1"/>
      <c r="DY13" s="1"/>
      <c r="DZ13" s="1"/>
      <c r="EA13" s="1"/>
      <c r="EB13" s="1"/>
      <c r="EC13" s="1"/>
      <c r="ED13" s="1"/>
      <c r="EE13" s="1"/>
    </row>
    <row r="14" spans="1:160" customFormat="1" ht="45" hidden="1" x14ac:dyDescent="0.25">
      <c r="A14" s="75">
        <v>6</v>
      </c>
      <c r="B14" s="88" t="s">
        <v>150</v>
      </c>
      <c r="C14" s="88" t="s">
        <v>154</v>
      </c>
      <c r="D14" s="81">
        <v>0</v>
      </c>
      <c r="E14" s="76">
        <v>0</v>
      </c>
      <c r="F14" s="81"/>
      <c r="G14" s="81">
        <v>18353491.109999999</v>
      </c>
      <c r="H14" s="81">
        <v>0</v>
      </c>
      <c r="I14" s="77">
        <v>0</v>
      </c>
      <c r="J14" s="81"/>
      <c r="K14" s="81">
        <v>18517001.219999999</v>
      </c>
      <c r="L14" s="81">
        <v>0</v>
      </c>
      <c r="M14" s="77">
        <v>0</v>
      </c>
      <c r="N14" s="86">
        <f t="shared" si="9"/>
        <v>0</v>
      </c>
      <c r="O14" s="81">
        <v>10200000</v>
      </c>
      <c r="P14" s="81">
        <v>0</v>
      </c>
      <c r="Q14" s="77">
        <v>0</v>
      </c>
      <c r="R14" s="81">
        <f t="shared" si="3"/>
        <v>0</v>
      </c>
      <c r="S14" s="86">
        <v>18517001.219999999</v>
      </c>
      <c r="T14" s="81">
        <v>3</v>
      </c>
      <c r="U14" s="77">
        <v>0</v>
      </c>
      <c r="V14" s="89" t="s">
        <v>209</v>
      </c>
      <c r="W14" s="81"/>
      <c r="X14" s="81"/>
      <c r="Y14" s="81"/>
      <c r="Z14" s="81"/>
      <c r="AA14" s="81">
        <v>88375000</v>
      </c>
      <c r="AB14" s="81">
        <v>3</v>
      </c>
      <c r="AC14" s="76">
        <v>0</v>
      </c>
      <c r="AD14" s="81"/>
      <c r="AE14" s="81"/>
      <c r="AF14" s="81">
        <v>0</v>
      </c>
      <c r="AG14" s="80">
        <v>1</v>
      </c>
      <c r="AH14" s="80">
        <v>24</v>
      </c>
      <c r="AI14" s="80">
        <v>27</v>
      </c>
      <c r="AJ14" s="81"/>
      <c r="AK14" s="80"/>
      <c r="AL14" s="81"/>
      <c r="AM14" s="81"/>
      <c r="AN14" s="81"/>
      <c r="AO14" s="81"/>
      <c r="AP14" s="81"/>
      <c r="AQ14" s="81"/>
      <c r="AR14" s="81" t="e">
        <v>#DIV/0!</v>
      </c>
      <c r="AS14" s="77" t="e">
        <v>#DIV/0!</v>
      </c>
      <c r="AT14" s="86">
        <f t="shared" si="4"/>
        <v>0</v>
      </c>
      <c r="AU14" s="81">
        <f t="shared" si="5"/>
        <v>88375000</v>
      </c>
      <c r="AV14" s="81" t="e">
        <v>#DIV/0!</v>
      </c>
      <c r="AW14" s="77" t="e">
        <v>#DIV/0!</v>
      </c>
      <c r="AX14" s="86">
        <f t="shared" si="6"/>
        <v>0</v>
      </c>
      <c r="AY14" s="81"/>
      <c r="AZ14" s="81">
        <v>2</v>
      </c>
      <c r="BA14" s="81">
        <f t="shared" si="7"/>
        <v>0</v>
      </c>
      <c r="BB14" s="81"/>
      <c r="BC14" s="81">
        <v>1</v>
      </c>
      <c r="BD14" s="77">
        <v>0</v>
      </c>
      <c r="BE14" s="81"/>
      <c r="BF14" s="81"/>
      <c r="BG14" s="81">
        <v>1</v>
      </c>
      <c r="BH14" s="81"/>
      <c r="BI14" s="81"/>
      <c r="BJ14" s="81" t="e">
        <v>#DIV/0!</v>
      </c>
      <c r="BK14" s="76" t="e">
        <v>#DIV/0!</v>
      </c>
      <c r="BL14" s="81"/>
      <c r="BM14" s="81"/>
      <c r="BN14" s="81"/>
      <c r="BO14" s="81"/>
      <c r="BP14" s="81">
        <v>2</v>
      </c>
      <c r="BQ14" s="77">
        <v>1.0013980502540161</v>
      </c>
      <c r="BR14" s="81">
        <v>23104800.575999998</v>
      </c>
      <c r="BS14" s="81">
        <v>26.4</v>
      </c>
      <c r="BT14" s="81">
        <v>12</v>
      </c>
      <c r="BU14" s="83">
        <v>72830</v>
      </c>
      <c r="BV14" s="81" t="e">
        <v>#DIV/0!</v>
      </c>
      <c r="BW14" s="77" t="e">
        <v>#DIV/0!</v>
      </c>
      <c r="BX14" s="81">
        <v>71101959.600000009</v>
      </c>
      <c r="BY14" s="86">
        <f t="shared" si="8"/>
        <v>88375000</v>
      </c>
      <c r="BZ14" s="85">
        <v>2</v>
      </c>
      <c r="CA14" s="90">
        <v>2</v>
      </c>
      <c r="CB14" s="81">
        <v>4</v>
      </c>
      <c r="CC14" s="81">
        <v>4</v>
      </c>
      <c r="CD14" s="81">
        <v>4</v>
      </c>
      <c r="CE14" s="81">
        <v>3</v>
      </c>
      <c r="CF14" s="77">
        <v>1</v>
      </c>
      <c r="CG14" s="81">
        <v>2</v>
      </c>
      <c r="CH14" s="81">
        <v>2</v>
      </c>
      <c r="CI14" s="85">
        <v>5</v>
      </c>
      <c r="CJ14" s="81">
        <v>0</v>
      </c>
      <c r="CK14" s="81" t="e">
        <v>#DIV/0!</v>
      </c>
      <c r="CL14" s="91"/>
      <c r="CM14" s="91"/>
      <c r="CN14" s="85">
        <v>3</v>
      </c>
      <c r="CO14" s="81"/>
      <c r="CP14" s="85">
        <v>3</v>
      </c>
      <c r="CQ14" s="81"/>
      <c r="CR14" s="81"/>
      <c r="CS14" s="81"/>
      <c r="CT14" s="81"/>
      <c r="CU14" s="81">
        <v>0</v>
      </c>
      <c r="CV14" s="81">
        <v>10</v>
      </c>
      <c r="CW14" s="81">
        <v>6</v>
      </c>
      <c r="CX14" s="92">
        <v>4</v>
      </c>
      <c r="CY14" s="81"/>
      <c r="CZ14" s="81">
        <v>71.47</v>
      </c>
      <c r="DA14" s="81" t="e">
        <v>#DIV/0!</v>
      </c>
      <c r="DB14" s="77" t="e">
        <v>#DIV/0!</v>
      </c>
      <c r="DC14" s="81"/>
      <c r="DD14" s="81"/>
      <c r="DE14" s="81">
        <v>3</v>
      </c>
      <c r="DF14" s="77">
        <v>0</v>
      </c>
      <c r="DG14" s="81">
        <v>0</v>
      </c>
      <c r="DH14" s="81"/>
      <c r="DI14" s="81">
        <v>3</v>
      </c>
      <c r="DJ14" s="81"/>
      <c r="DK14" s="81"/>
      <c r="DL14" s="81" t="e">
        <v>#DIV/0!</v>
      </c>
      <c r="DM14" s="93" t="e">
        <v>#DIV/0!</v>
      </c>
      <c r="DN14" s="82"/>
      <c r="DO14" s="82"/>
      <c r="DP14" s="81" t="e">
        <v>#DIV/0!</v>
      </c>
      <c r="DQ14" s="77" t="e">
        <v>#DIV/0!</v>
      </c>
      <c r="DR14" s="82"/>
      <c r="DS14" s="82"/>
      <c r="DT14" s="94" t="e">
        <v>#DIV/0!</v>
      </c>
      <c r="DU14" s="95" t="e">
        <v>#DIV/0!</v>
      </c>
      <c r="DV14" s="95" t="e">
        <v>#DIV/0!</v>
      </c>
      <c r="DW14" s="38"/>
    </row>
    <row r="15" spans="1:160" customFormat="1" ht="45" hidden="1" x14ac:dyDescent="0.25">
      <c r="A15" s="75">
        <v>7</v>
      </c>
      <c r="B15" s="88" t="s">
        <v>150</v>
      </c>
      <c r="C15" s="88" t="s">
        <v>155</v>
      </c>
      <c r="D15" s="81">
        <v>0</v>
      </c>
      <c r="E15" s="76">
        <v>0</v>
      </c>
      <c r="F15" s="81"/>
      <c r="G15" s="81">
        <v>11410103.98</v>
      </c>
      <c r="H15" s="81">
        <v>0</v>
      </c>
      <c r="I15" s="77">
        <v>0</v>
      </c>
      <c r="J15" s="84"/>
      <c r="K15" s="84">
        <v>11000949.49</v>
      </c>
      <c r="L15" s="81">
        <v>0</v>
      </c>
      <c r="M15" s="77">
        <v>0</v>
      </c>
      <c r="N15" s="86">
        <f t="shared" si="9"/>
        <v>0</v>
      </c>
      <c r="O15" s="84">
        <v>2597882</v>
      </c>
      <c r="P15" s="81">
        <v>0</v>
      </c>
      <c r="Q15" s="77">
        <v>0</v>
      </c>
      <c r="R15" s="81">
        <f t="shared" si="3"/>
        <v>0</v>
      </c>
      <c r="S15" s="86">
        <v>2597882</v>
      </c>
      <c r="T15" s="81">
        <v>3</v>
      </c>
      <c r="U15" s="77">
        <v>4.1256831947273738E-3</v>
      </c>
      <c r="V15" s="81">
        <v>398582.6</v>
      </c>
      <c r="W15" s="81">
        <v>0</v>
      </c>
      <c r="X15" s="81"/>
      <c r="Y15" s="81"/>
      <c r="Z15" s="81">
        <v>0</v>
      </c>
      <c r="AA15" s="81">
        <v>96610084</v>
      </c>
      <c r="AB15" s="81">
        <v>3</v>
      </c>
      <c r="AC15" s="76">
        <v>0</v>
      </c>
      <c r="AD15" s="81"/>
      <c r="AE15" s="81"/>
      <c r="AF15" s="81">
        <v>0</v>
      </c>
      <c r="AG15" s="80">
        <v>12</v>
      </c>
      <c r="AH15" s="80">
        <v>33</v>
      </c>
      <c r="AI15" s="80">
        <v>25</v>
      </c>
      <c r="AJ15" s="81"/>
      <c r="AK15" s="80"/>
      <c r="AL15" s="96"/>
      <c r="AM15" s="81"/>
      <c r="AN15" s="81"/>
      <c r="AO15" s="81"/>
      <c r="AP15" s="83"/>
      <c r="AQ15" s="83"/>
      <c r="AR15" s="81" t="e">
        <v>#DIV/0!</v>
      </c>
      <c r="AS15" s="77" t="e">
        <v>#DIV/0!</v>
      </c>
      <c r="AT15" s="86">
        <f t="shared" si="4"/>
        <v>0</v>
      </c>
      <c r="AU15" s="81">
        <f t="shared" si="5"/>
        <v>96610084</v>
      </c>
      <c r="AV15" s="81" t="e">
        <v>#DIV/0!</v>
      </c>
      <c r="AW15" s="77" t="e">
        <v>#DIV/0!</v>
      </c>
      <c r="AX15" s="86">
        <f t="shared" si="6"/>
        <v>0</v>
      </c>
      <c r="AY15" s="97"/>
      <c r="AZ15" s="81">
        <v>2</v>
      </c>
      <c r="BA15" s="81">
        <f t="shared" si="7"/>
        <v>0</v>
      </c>
      <c r="BB15" s="81"/>
      <c r="BC15" s="81">
        <v>1</v>
      </c>
      <c r="BD15" s="77">
        <v>0</v>
      </c>
      <c r="BE15" s="97"/>
      <c r="BF15" s="97"/>
      <c r="BG15" s="81">
        <v>1</v>
      </c>
      <c r="BH15" s="81"/>
      <c r="BI15" s="81"/>
      <c r="BJ15" s="81" t="e">
        <v>#DIV/0!</v>
      </c>
      <c r="BK15" s="76" t="e">
        <v>#DIV/0!</v>
      </c>
      <c r="BL15" s="96"/>
      <c r="BM15" s="84"/>
      <c r="BN15" s="84"/>
      <c r="BO15" s="84"/>
      <c r="BP15" s="81">
        <v>0</v>
      </c>
      <c r="BQ15" s="77">
        <v>1.2490061787724838</v>
      </c>
      <c r="BR15" s="81">
        <v>23469000.960000001</v>
      </c>
      <c r="BS15" s="96">
        <v>21.5</v>
      </c>
      <c r="BT15" s="81">
        <v>12</v>
      </c>
      <c r="BU15" s="83">
        <v>72830</v>
      </c>
      <c r="BV15" s="81" t="e">
        <v>#DIV/0!</v>
      </c>
      <c r="BW15" s="77" t="e">
        <v>#DIV/0!</v>
      </c>
      <c r="BX15" s="84">
        <v>73534616.400000006</v>
      </c>
      <c r="BY15" s="86">
        <f t="shared" si="8"/>
        <v>96610084</v>
      </c>
      <c r="BZ15" s="85">
        <v>2</v>
      </c>
      <c r="CA15" s="90">
        <v>1.6666666666666667</v>
      </c>
      <c r="CB15" s="81">
        <v>3</v>
      </c>
      <c r="CC15" s="81">
        <v>2</v>
      </c>
      <c r="CD15" s="81">
        <v>3</v>
      </c>
      <c r="CE15" s="81">
        <v>3</v>
      </c>
      <c r="CF15" s="77">
        <v>1</v>
      </c>
      <c r="CG15" s="81">
        <v>2</v>
      </c>
      <c r="CH15" s="81">
        <v>2</v>
      </c>
      <c r="CI15" s="85">
        <v>5</v>
      </c>
      <c r="CJ15" s="96">
        <v>0</v>
      </c>
      <c r="CK15" s="81" t="e">
        <v>#DIV/0!</v>
      </c>
      <c r="CL15" s="91"/>
      <c r="CM15" s="91"/>
      <c r="CN15" s="85">
        <v>3</v>
      </c>
      <c r="CO15" s="81"/>
      <c r="CP15" s="85">
        <v>3</v>
      </c>
      <c r="CQ15" s="84"/>
      <c r="CR15" s="81"/>
      <c r="CS15" s="81"/>
      <c r="CT15" s="81"/>
      <c r="CU15" s="81">
        <v>4.166666666666667</v>
      </c>
      <c r="CV15" s="81">
        <v>5</v>
      </c>
      <c r="CW15" s="81">
        <v>6</v>
      </c>
      <c r="CX15" s="92">
        <v>0</v>
      </c>
      <c r="CY15" s="81">
        <v>1</v>
      </c>
      <c r="CZ15" s="81">
        <v>69.42</v>
      </c>
      <c r="DA15" s="81" t="e">
        <v>#DIV/0!</v>
      </c>
      <c r="DB15" s="77" t="e">
        <v>#DIV/0!</v>
      </c>
      <c r="DC15" s="84"/>
      <c r="DD15" s="84"/>
      <c r="DE15" s="81">
        <v>3</v>
      </c>
      <c r="DF15" s="77">
        <v>0</v>
      </c>
      <c r="DG15" s="84">
        <v>0</v>
      </c>
      <c r="DH15" s="81"/>
      <c r="DI15" s="81">
        <v>3</v>
      </c>
      <c r="DJ15" s="81"/>
      <c r="DK15" s="81"/>
      <c r="DL15" s="81" t="e">
        <v>#DIV/0!</v>
      </c>
      <c r="DM15" s="93" t="e">
        <v>#DIV/0!</v>
      </c>
      <c r="DN15" s="82"/>
      <c r="DO15" s="82"/>
      <c r="DP15" s="81" t="e">
        <v>#DIV/0!</v>
      </c>
      <c r="DQ15" s="77" t="e">
        <v>#DIV/0!</v>
      </c>
      <c r="DR15" s="82"/>
      <c r="DS15" s="82"/>
      <c r="DT15" s="94" t="e">
        <v>#DIV/0!</v>
      </c>
      <c r="DU15" s="95" t="e">
        <v>#DIV/0!</v>
      </c>
      <c r="DV15" s="95" t="e">
        <v>#DIV/0!</v>
      </c>
      <c r="DW15" s="38"/>
    </row>
    <row r="16" spans="1:160" customFormat="1" ht="45" hidden="1" x14ac:dyDescent="0.25">
      <c r="A16" s="75">
        <v>8</v>
      </c>
      <c r="B16" s="88" t="s">
        <v>148</v>
      </c>
      <c r="C16" s="88" t="s">
        <v>156</v>
      </c>
      <c r="D16" s="81">
        <v>0</v>
      </c>
      <c r="E16" s="76">
        <v>0</v>
      </c>
      <c r="F16" s="81"/>
      <c r="G16" s="81">
        <v>18353491.109999999</v>
      </c>
      <c r="H16" s="81">
        <v>0</v>
      </c>
      <c r="I16" s="77">
        <v>0</v>
      </c>
      <c r="J16" s="81"/>
      <c r="K16" s="81">
        <v>18517001.219999999</v>
      </c>
      <c r="L16" s="81">
        <v>0</v>
      </c>
      <c r="M16" s="77">
        <v>0</v>
      </c>
      <c r="N16" s="86">
        <f t="shared" si="9"/>
        <v>0</v>
      </c>
      <c r="O16" s="81">
        <v>10200000</v>
      </c>
      <c r="P16" s="81">
        <v>0</v>
      </c>
      <c r="Q16" s="77">
        <v>0</v>
      </c>
      <c r="R16" s="81">
        <f t="shared" si="3"/>
        <v>0</v>
      </c>
      <c r="S16" s="86">
        <v>18517001.219999999</v>
      </c>
      <c r="T16" s="81">
        <v>3</v>
      </c>
      <c r="U16" s="77">
        <v>0</v>
      </c>
      <c r="V16" s="89" t="s">
        <v>209</v>
      </c>
      <c r="W16" s="81">
        <v>0</v>
      </c>
      <c r="X16" s="81"/>
      <c r="Y16" s="81"/>
      <c r="Z16" s="81">
        <v>0</v>
      </c>
      <c r="AA16" s="81">
        <v>109983884</v>
      </c>
      <c r="AB16" s="81">
        <v>3</v>
      </c>
      <c r="AC16" s="76">
        <v>0</v>
      </c>
      <c r="AD16" s="81"/>
      <c r="AE16" s="81"/>
      <c r="AF16" s="81">
        <v>1</v>
      </c>
      <c r="AG16" s="80">
        <v>4</v>
      </c>
      <c r="AH16" s="80">
        <v>24</v>
      </c>
      <c r="AI16" s="80">
        <v>24</v>
      </c>
      <c r="AJ16" s="81"/>
      <c r="AK16" s="80"/>
      <c r="AL16" s="81"/>
      <c r="AM16" s="81"/>
      <c r="AN16" s="81"/>
      <c r="AO16" s="81"/>
      <c r="AP16" s="81"/>
      <c r="AQ16" s="81"/>
      <c r="AR16" s="81" t="e">
        <v>#DIV/0!</v>
      </c>
      <c r="AS16" s="77" t="e">
        <v>#DIV/0!</v>
      </c>
      <c r="AT16" s="86">
        <f t="shared" si="4"/>
        <v>0</v>
      </c>
      <c r="AU16" s="81">
        <f t="shared" si="5"/>
        <v>109983884</v>
      </c>
      <c r="AV16" s="81" t="e">
        <v>#DIV/0!</v>
      </c>
      <c r="AW16" s="77" t="e">
        <v>#DIV/0!</v>
      </c>
      <c r="AX16" s="86">
        <f t="shared" si="6"/>
        <v>0</v>
      </c>
      <c r="AY16" s="81"/>
      <c r="AZ16" s="81">
        <v>2</v>
      </c>
      <c r="BA16" s="81">
        <f t="shared" si="7"/>
        <v>0</v>
      </c>
      <c r="BB16" s="81"/>
      <c r="BC16" s="81">
        <v>1</v>
      </c>
      <c r="BD16" s="77">
        <v>0</v>
      </c>
      <c r="BE16" s="81"/>
      <c r="BF16" s="81"/>
      <c r="BG16" s="81">
        <v>1</v>
      </c>
      <c r="BH16" s="81"/>
      <c r="BI16" s="81"/>
      <c r="BJ16" s="81" t="e">
        <v>#DIV/0!</v>
      </c>
      <c r="BK16" s="76" t="e">
        <v>#DIV/0!</v>
      </c>
      <c r="BL16" s="81"/>
      <c r="BM16" s="81"/>
      <c r="BN16" s="81"/>
      <c r="BO16" s="81"/>
      <c r="BP16" s="81">
        <v>2</v>
      </c>
      <c r="BQ16" s="77">
        <v>0.98646024483970718</v>
      </c>
      <c r="BR16" s="81">
        <v>31208990</v>
      </c>
      <c r="BS16" s="81">
        <v>36.200000000000003</v>
      </c>
      <c r="BT16" s="81">
        <v>12</v>
      </c>
      <c r="BU16" s="83">
        <v>72830</v>
      </c>
      <c r="BV16" s="81" t="e">
        <v>#DIV/0!</v>
      </c>
      <c r="BW16" s="77" t="e">
        <v>#DIV/0!</v>
      </c>
      <c r="BX16" s="81">
        <v>89492970</v>
      </c>
      <c r="BY16" s="86">
        <f t="shared" si="8"/>
        <v>109983884</v>
      </c>
      <c r="BZ16" s="85">
        <v>2</v>
      </c>
      <c r="CA16" s="90">
        <v>2</v>
      </c>
      <c r="CB16" s="81">
        <v>4</v>
      </c>
      <c r="CC16" s="81">
        <v>4</v>
      </c>
      <c r="CD16" s="81">
        <v>4</v>
      </c>
      <c r="CE16" s="81">
        <v>3</v>
      </c>
      <c r="CF16" s="77">
        <v>1</v>
      </c>
      <c r="CG16" s="81">
        <v>2</v>
      </c>
      <c r="CH16" s="81">
        <v>2</v>
      </c>
      <c r="CI16" s="85">
        <v>5</v>
      </c>
      <c r="CJ16" s="81">
        <v>0</v>
      </c>
      <c r="CK16" s="81" t="e">
        <v>#DIV/0!</v>
      </c>
      <c r="CL16" s="91"/>
      <c r="CM16" s="91"/>
      <c r="CN16" s="85">
        <v>3</v>
      </c>
      <c r="CO16" s="81"/>
      <c r="CP16" s="85">
        <v>3</v>
      </c>
      <c r="CQ16" s="81"/>
      <c r="CR16" s="81"/>
      <c r="CS16" s="81"/>
      <c r="CT16" s="81"/>
      <c r="CU16" s="81">
        <v>5</v>
      </c>
      <c r="CV16" s="81">
        <v>6</v>
      </c>
      <c r="CW16" s="81">
        <v>6</v>
      </c>
      <c r="CX16" s="92">
        <v>4</v>
      </c>
      <c r="CY16" s="81"/>
      <c r="CZ16" s="81">
        <v>159.4</v>
      </c>
      <c r="DA16" s="81" t="e">
        <v>#DIV/0!</v>
      </c>
      <c r="DB16" s="77" t="e">
        <v>#DIV/0!</v>
      </c>
      <c r="DC16" s="98"/>
      <c r="DD16" s="98"/>
      <c r="DE16" s="81">
        <v>3</v>
      </c>
      <c r="DF16" s="77">
        <v>0</v>
      </c>
      <c r="DG16" s="98">
        <v>787</v>
      </c>
      <c r="DH16" s="98"/>
      <c r="DI16" s="81">
        <v>3</v>
      </c>
      <c r="DJ16" s="81"/>
      <c r="DK16" s="81"/>
      <c r="DL16" s="81" t="e">
        <v>#DIV/0!</v>
      </c>
      <c r="DM16" s="93" t="e">
        <v>#DIV/0!</v>
      </c>
      <c r="DN16" s="82"/>
      <c r="DO16" s="82"/>
      <c r="DP16" s="81" t="e">
        <v>#DIV/0!</v>
      </c>
      <c r="DQ16" s="77" t="e">
        <v>#DIV/0!</v>
      </c>
      <c r="DR16" s="82"/>
      <c r="DS16" s="82"/>
      <c r="DT16" s="94" t="e">
        <v>#DIV/0!</v>
      </c>
      <c r="DU16" s="95" t="e">
        <v>#DIV/0!</v>
      </c>
      <c r="DV16" s="95" t="e">
        <v>#DIV/0!</v>
      </c>
      <c r="DW16" s="38"/>
    </row>
    <row r="17" spans="1:127" customFormat="1" ht="45" hidden="1" x14ac:dyDescent="0.25">
      <c r="A17" s="75">
        <v>9</v>
      </c>
      <c r="B17" s="88" t="s">
        <v>148</v>
      </c>
      <c r="C17" s="88" t="s">
        <v>157</v>
      </c>
      <c r="D17" s="81">
        <v>0</v>
      </c>
      <c r="E17" s="76">
        <v>0</v>
      </c>
      <c r="F17" s="81"/>
      <c r="G17" s="81">
        <v>6852464.1799999997</v>
      </c>
      <c r="H17" s="81">
        <v>0</v>
      </c>
      <c r="I17" s="77">
        <v>0</v>
      </c>
      <c r="J17" s="81"/>
      <c r="K17" s="81">
        <v>7526275.7400000002</v>
      </c>
      <c r="L17" s="81">
        <v>0</v>
      </c>
      <c r="M17" s="77">
        <v>0</v>
      </c>
      <c r="N17" s="86">
        <f t="shared" si="9"/>
        <v>0</v>
      </c>
      <c r="O17" s="81">
        <v>6473833.2999999998</v>
      </c>
      <c r="P17" s="81">
        <v>0</v>
      </c>
      <c r="Q17" s="77">
        <v>0</v>
      </c>
      <c r="R17" s="81">
        <f t="shared" si="3"/>
        <v>0</v>
      </c>
      <c r="S17" s="86">
        <v>7526275.7400000002</v>
      </c>
      <c r="T17" s="81">
        <v>3</v>
      </c>
      <c r="U17" s="77">
        <v>-1.9774672499928047E-2</v>
      </c>
      <c r="V17" s="89" t="s">
        <v>209</v>
      </c>
      <c r="W17" s="81">
        <v>0</v>
      </c>
      <c r="X17" s="81"/>
      <c r="Y17" s="81"/>
      <c r="Z17" s="81">
        <v>1563804.91</v>
      </c>
      <c r="AA17" s="81">
        <v>79081204</v>
      </c>
      <c r="AB17" s="81">
        <v>3</v>
      </c>
      <c r="AC17" s="76">
        <v>0</v>
      </c>
      <c r="AD17" s="81"/>
      <c r="AE17" s="81"/>
      <c r="AF17" s="81">
        <v>1</v>
      </c>
      <c r="AG17" s="80">
        <v>4</v>
      </c>
      <c r="AH17" s="80">
        <v>8</v>
      </c>
      <c r="AI17" s="80">
        <v>8</v>
      </c>
      <c r="AJ17" s="81"/>
      <c r="AK17" s="80"/>
      <c r="AL17" s="81"/>
      <c r="AM17" s="81"/>
      <c r="AN17" s="81"/>
      <c r="AO17" s="81"/>
      <c r="AP17" s="81"/>
      <c r="AQ17" s="81"/>
      <c r="AR17" s="81" t="e">
        <v>#DIV/0!</v>
      </c>
      <c r="AS17" s="77" t="e">
        <v>#DIV/0!</v>
      </c>
      <c r="AT17" s="86">
        <f t="shared" si="4"/>
        <v>0</v>
      </c>
      <c r="AU17" s="81">
        <f t="shared" si="5"/>
        <v>79081204</v>
      </c>
      <c r="AV17" s="81" t="e">
        <v>#DIV/0!</v>
      </c>
      <c r="AW17" s="77" t="e">
        <v>#DIV/0!</v>
      </c>
      <c r="AX17" s="86">
        <f t="shared" si="6"/>
        <v>0</v>
      </c>
      <c r="AY17" s="81"/>
      <c r="AZ17" s="81">
        <v>2</v>
      </c>
      <c r="BA17" s="81">
        <f t="shared" si="7"/>
        <v>0</v>
      </c>
      <c r="BB17" s="81"/>
      <c r="BC17" s="81">
        <v>1</v>
      </c>
      <c r="BD17" s="77">
        <v>0</v>
      </c>
      <c r="BE17" s="81"/>
      <c r="BF17" s="81"/>
      <c r="BG17" s="81">
        <v>1</v>
      </c>
      <c r="BH17" s="81"/>
      <c r="BI17" s="81"/>
      <c r="BJ17" s="81" t="e">
        <v>#DIV/0!</v>
      </c>
      <c r="BK17" s="76" t="e">
        <v>#DIV/0!</v>
      </c>
      <c r="BL17" s="81"/>
      <c r="BM17" s="81"/>
      <c r="BN17" s="81"/>
      <c r="BO17" s="81"/>
      <c r="BP17" s="81">
        <v>2</v>
      </c>
      <c r="BQ17" s="77">
        <v>1.0097058904297678</v>
      </c>
      <c r="BR17" s="81">
        <v>25326101.471999995</v>
      </c>
      <c r="BS17" s="81">
        <v>28.7</v>
      </c>
      <c r="BT17" s="81">
        <v>12</v>
      </c>
      <c r="BU17" s="83">
        <v>72830</v>
      </c>
      <c r="BV17" s="81" t="e">
        <v>#DIV/0!</v>
      </c>
      <c r="BW17" s="77" t="e">
        <v>#DIV/0!</v>
      </c>
      <c r="BX17" s="81">
        <v>65711289</v>
      </c>
      <c r="BY17" s="86">
        <f t="shared" si="8"/>
        <v>79081204</v>
      </c>
      <c r="BZ17" s="85">
        <v>2</v>
      </c>
      <c r="CA17" s="90">
        <v>1.6666666666666667</v>
      </c>
      <c r="CB17" s="81">
        <v>3</v>
      </c>
      <c r="CC17" s="81">
        <v>2</v>
      </c>
      <c r="CD17" s="81">
        <v>3</v>
      </c>
      <c r="CE17" s="81">
        <v>3</v>
      </c>
      <c r="CF17" s="77">
        <v>1</v>
      </c>
      <c r="CG17" s="81">
        <v>2</v>
      </c>
      <c r="CH17" s="81">
        <v>2</v>
      </c>
      <c r="CI17" s="85">
        <v>5</v>
      </c>
      <c r="CJ17" s="81">
        <v>0</v>
      </c>
      <c r="CK17" s="81" t="e">
        <v>#DIV/0!</v>
      </c>
      <c r="CL17" s="91"/>
      <c r="CM17" s="91"/>
      <c r="CN17" s="85">
        <v>3</v>
      </c>
      <c r="CO17" s="81"/>
      <c r="CP17" s="85">
        <v>3</v>
      </c>
      <c r="CQ17" s="81"/>
      <c r="CR17" s="81"/>
      <c r="CS17" s="81"/>
      <c r="CT17" s="81"/>
      <c r="CU17" s="81">
        <v>5</v>
      </c>
      <c r="CV17" s="81">
        <v>6</v>
      </c>
      <c r="CW17" s="81">
        <v>6</v>
      </c>
      <c r="CX17" s="92">
        <v>4</v>
      </c>
      <c r="CY17" s="81"/>
      <c r="CZ17" s="81">
        <v>384.12</v>
      </c>
      <c r="DA17" s="81" t="e">
        <v>#DIV/0!</v>
      </c>
      <c r="DB17" s="77" t="e">
        <v>#DIV/0!</v>
      </c>
      <c r="DC17" s="81"/>
      <c r="DD17" s="81"/>
      <c r="DE17" s="81">
        <v>3</v>
      </c>
      <c r="DF17" s="77">
        <v>0</v>
      </c>
      <c r="DG17" s="81">
        <v>0</v>
      </c>
      <c r="DH17" s="81"/>
      <c r="DI17" s="81">
        <v>3</v>
      </c>
      <c r="DJ17" s="81"/>
      <c r="DK17" s="81"/>
      <c r="DL17" s="81" t="e">
        <v>#DIV/0!</v>
      </c>
      <c r="DM17" s="93" t="e">
        <v>#DIV/0!</v>
      </c>
      <c r="DN17" s="82"/>
      <c r="DO17" s="82"/>
      <c r="DP17" s="81" t="e">
        <v>#DIV/0!</v>
      </c>
      <c r="DQ17" s="77" t="e">
        <v>#DIV/0!</v>
      </c>
      <c r="DR17" s="82"/>
      <c r="DS17" s="82"/>
      <c r="DT17" s="94" t="e">
        <v>#DIV/0!</v>
      </c>
      <c r="DU17" s="95" t="e">
        <v>#DIV/0!</v>
      </c>
      <c r="DV17" s="95" t="e">
        <v>#DIV/0!</v>
      </c>
      <c r="DW17" s="38"/>
    </row>
    <row r="18" spans="1:127" customFormat="1" ht="60" hidden="1" x14ac:dyDescent="0.25">
      <c r="A18" s="75">
        <v>10</v>
      </c>
      <c r="B18" s="88" t="s">
        <v>148</v>
      </c>
      <c r="C18" s="88" t="s">
        <v>158</v>
      </c>
      <c r="D18" s="81">
        <v>0</v>
      </c>
      <c r="E18" s="76">
        <v>0</v>
      </c>
      <c r="F18" s="81"/>
      <c r="G18" s="81">
        <v>15717017</v>
      </c>
      <c r="H18" s="81">
        <v>0</v>
      </c>
      <c r="I18" s="77">
        <v>0</v>
      </c>
      <c r="J18" s="81"/>
      <c r="K18" s="81">
        <v>19267392.600000001</v>
      </c>
      <c r="L18" s="81">
        <v>0</v>
      </c>
      <c r="M18" s="77">
        <v>0</v>
      </c>
      <c r="N18" s="86">
        <f t="shared" si="9"/>
        <v>0</v>
      </c>
      <c r="O18" s="81">
        <v>15556017</v>
      </c>
      <c r="P18" s="81">
        <v>0</v>
      </c>
      <c r="Q18" s="77">
        <v>0</v>
      </c>
      <c r="R18" s="81">
        <f t="shared" si="3"/>
        <v>0</v>
      </c>
      <c r="S18" s="86">
        <v>19267392.600000001</v>
      </c>
      <c r="T18" s="81">
        <v>3</v>
      </c>
      <c r="U18" s="77">
        <v>6.8133444459701133E-5</v>
      </c>
      <c r="V18" s="81">
        <v>6964.68</v>
      </c>
      <c r="W18" s="81">
        <v>0</v>
      </c>
      <c r="X18" s="81"/>
      <c r="Y18" s="81"/>
      <c r="Z18" s="81">
        <v>0</v>
      </c>
      <c r="AA18" s="81">
        <v>102221164</v>
      </c>
      <c r="AB18" s="81">
        <v>3</v>
      </c>
      <c r="AC18" s="76">
        <v>0</v>
      </c>
      <c r="AD18" s="81"/>
      <c r="AE18" s="81"/>
      <c r="AF18" s="81">
        <v>1</v>
      </c>
      <c r="AG18" s="80">
        <v>4</v>
      </c>
      <c r="AH18" s="80">
        <v>18</v>
      </c>
      <c r="AI18" s="80">
        <v>18</v>
      </c>
      <c r="AJ18" s="81"/>
      <c r="AK18" s="80"/>
      <c r="AL18" s="81"/>
      <c r="AM18" s="81"/>
      <c r="AN18" s="81"/>
      <c r="AO18" s="81"/>
      <c r="AP18" s="81"/>
      <c r="AQ18" s="81"/>
      <c r="AR18" s="81" t="e">
        <v>#DIV/0!</v>
      </c>
      <c r="AS18" s="77" t="e">
        <v>#DIV/0!</v>
      </c>
      <c r="AT18" s="86">
        <f t="shared" si="4"/>
        <v>0</v>
      </c>
      <c r="AU18" s="81">
        <f t="shared" si="5"/>
        <v>102221164</v>
      </c>
      <c r="AV18" s="81" t="e">
        <v>#DIV/0!</v>
      </c>
      <c r="AW18" s="77" t="e">
        <v>#DIV/0!</v>
      </c>
      <c r="AX18" s="86">
        <f t="shared" si="6"/>
        <v>0</v>
      </c>
      <c r="AY18" s="81"/>
      <c r="AZ18" s="81">
        <v>2</v>
      </c>
      <c r="BA18" s="81">
        <f t="shared" si="7"/>
        <v>0</v>
      </c>
      <c r="BB18" s="81"/>
      <c r="BC18" s="81">
        <v>1</v>
      </c>
      <c r="BD18" s="77">
        <v>0</v>
      </c>
      <c r="BE18" s="81"/>
      <c r="BF18" s="81"/>
      <c r="BG18" s="81">
        <v>1</v>
      </c>
      <c r="BH18" s="81"/>
      <c r="BI18" s="81"/>
      <c r="BJ18" s="81" t="e">
        <v>#DIV/0!</v>
      </c>
      <c r="BK18" s="76" t="e">
        <v>#DIV/0!</v>
      </c>
      <c r="BL18" s="81"/>
      <c r="BM18" s="81"/>
      <c r="BN18" s="81"/>
      <c r="BO18" s="81"/>
      <c r="BP18" s="81">
        <v>2</v>
      </c>
      <c r="BQ18" s="77">
        <v>1.0038841136894137</v>
      </c>
      <c r="BR18" s="81">
        <v>31672499.615999997</v>
      </c>
      <c r="BS18" s="81">
        <v>36.1</v>
      </c>
      <c r="BT18" s="81">
        <v>12</v>
      </c>
      <c r="BU18" s="83">
        <v>72830</v>
      </c>
      <c r="BV18" s="81" t="e">
        <v>#DIV/0!</v>
      </c>
      <c r="BW18" s="77" t="e">
        <v>#DIV/0!</v>
      </c>
      <c r="BX18" s="81">
        <v>93308220.600000009</v>
      </c>
      <c r="BY18" s="86">
        <f t="shared" si="8"/>
        <v>102221164</v>
      </c>
      <c r="BZ18" s="85">
        <v>2</v>
      </c>
      <c r="CA18" s="90">
        <v>2</v>
      </c>
      <c r="CB18" s="81">
        <v>6</v>
      </c>
      <c r="CC18" s="81">
        <v>6</v>
      </c>
      <c r="CD18" s="81">
        <v>6</v>
      </c>
      <c r="CE18" s="81">
        <v>3</v>
      </c>
      <c r="CF18" s="77">
        <v>1</v>
      </c>
      <c r="CG18" s="81">
        <v>2</v>
      </c>
      <c r="CH18" s="81">
        <v>2</v>
      </c>
      <c r="CI18" s="85">
        <v>5</v>
      </c>
      <c r="CJ18" s="81">
        <v>0</v>
      </c>
      <c r="CK18" s="81" t="e">
        <v>#DIV/0!</v>
      </c>
      <c r="CL18" s="91"/>
      <c r="CM18" s="91"/>
      <c r="CN18" s="85">
        <v>3</v>
      </c>
      <c r="CO18" s="81"/>
      <c r="CP18" s="85">
        <v>3</v>
      </c>
      <c r="CQ18" s="81"/>
      <c r="CR18" s="81"/>
      <c r="CS18" s="81"/>
      <c r="CT18" s="81"/>
      <c r="CU18" s="81">
        <v>5</v>
      </c>
      <c r="CV18" s="81">
        <v>6</v>
      </c>
      <c r="CW18" s="81">
        <v>6</v>
      </c>
      <c r="CX18" s="92">
        <v>4</v>
      </c>
      <c r="CY18" s="81"/>
      <c r="CZ18" s="81">
        <v>168.38</v>
      </c>
      <c r="DA18" s="81" t="e">
        <v>#DIV/0!</v>
      </c>
      <c r="DB18" s="77" t="e">
        <v>#DIV/0!</v>
      </c>
      <c r="DC18" s="81"/>
      <c r="DD18" s="81"/>
      <c r="DE18" s="81">
        <v>3</v>
      </c>
      <c r="DF18" s="77">
        <v>0</v>
      </c>
      <c r="DG18" s="81">
        <v>0</v>
      </c>
      <c r="DH18" s="81"/>
      <c r="DI18" s="81">
        <v>3</v>
      </c>
      <c r="DJ18" s="81"/>
      <c r="DK18" s="81"/>
      <c r="DL18" s="81" t="e">
        <v>#DIV/0!</v>
      </c>
      <c r="DM18" s="93" t="e">
        <v>#DIV/0!</v>
      </c>
      <c r="DN18" s="82"/>
      <c r="DO18" s="82"/>
      <c r="DP18" s="81" t="e">
        <v>#DIV/0!</v>
      </c>
      <c r="DQ18" s="77" t="e">
        <v>#DIV/0!</v>
      </c>
      <c r="DR18" s="82"/>
      <c r="DS18" s="82"/>
      <c r="DT18" s="94" t="e">
        <v>#DIV/0!</v>
      </c>
      <c r="DU18" s="95" t="e">
        <v>#DIV/0!</v>
      </c>
      <c r="DV18" s="95" t="e">
        <v>#DIV/0!</v>
      </c>
      <c r="DW18" s="38"/>
    </row>
    <row r="19" spans="1:127" customFormat="1" ht="45" hidden="1" x14ac:dyDescent="0.25">
      <c r="A19" s="75">
        <v>11</v>
      </c>
      <c r="B19" s="88" t="s">
        <v>150</v>
      </c>
      <c r="C19" s="88" t="s">
        <v>159</v>
      </c>
      <c r="D19" s="81">
        <v>0</v>
      </c>
      <c r="E19" s="76">
        <v>0</v>
      </c>
      <c r="F19" s="81"/>
      <c r="G19" s="81">
        <v>1673600.5</v>
      </c>
      <c r="H19" s="81">
        <v>0</v>
      </c>
      <c r="I19" s="77">
        <v>0</v>
      </c>
      <c r="J19" s="81"/>
      <c r="K19" s="81">
        <v>1673600.5</v>
      </c>
      <c r="L19" s="81">
        <v>0</v>
      </c>
      <c r="M19" s="77">
        <v>0</v>
      </c>
      <c r="N19" s="86">
        <f t="shared" si="9"/>
        <v>0</v>
      </c>
      <c r="O19" s="81">
        <v>2230000</v>
      </c>
      <c r="P19" s="81">
        <v>0</v>
      </c>
      <c r="Q19" s="77">
        <v>0</v>
      </c>
      <c r="R19" s="81">
        <f t="shared" si="3"/>
        <v>0</v>
      </c>
      <c r="S19" s="86">
        <v>1673600.5</v>
      </c>
      <c r="T19" s="81">
        <v>3</v>
      </c>
      <c r="U19" s="77">
        <v>1.6791619347189893E-3</v>
      </c>
      <c r="V19" s="81">
        <v>109358.39999999999</v>
      </c>
      <c r="W19" s="81">
        <v>328.77</v>
      </c>
      <c r="X19" s="81"/>
      <c r="Y19" s="81"/>
      <c r="Z19" s="81">
        <v>0</v>
      </c>
      <c r="AA19" s="81">
        <v>64930980</v>
      </c>
      <c r="AB19" s="81">
        <v>3</v>
      </c>
      <c r="AC19" s="76">
        <v>0</v>
      </c>
      <c r="AD19" s="81"/>
      <c r="AE19" s="81"/>
      <c r="AF19" s="81">
        <v>0</v>
      </c>
      <c r="AG19" s="80">
        <v>3</v>
      </c>
      <c r="AH19" s="80">
        <v>18</v>
      </c>
      <c r="AI19" s="80">
        <v>19</v>
      </c>
      <c r="AJ19" s="81"/>
      <c r="AK19" s="80"/>
      <c r="AL19" s="81"/>
      <c r="AM19" s="81"/>
      <c r="AN19" s="81"/>
      <c r="AO19" s="81"/>
      <c r="AP19" s="81"/>
      <c r="AQ19" s="81"/>
      <c r="AR19" s="81" t="e">
        <v>#DIV/0!</v>
      </c>
      <c r="AS19" s="77" t="e">
        <v>#DIV/0!</v>
      </c>
      <c r="AT19" s="86">
        <f t="shared" si="4"/>
        <v>0</v>
      </c>
      <c r="AU19" s="81">
        <f t="shared" si="5"/>
        <v>64930980</v>
      </c>
      <c r="AV19" s="81" t="e">
        <v>#DIV/0!</v>
      </c>
      <c r="AW19" s="77" t="e">
        <v>#DIV/0!</v>
      </c>
      <c r="AX19" s="86">
        <f t="shared" si="6"/>
        <v>0</v>
      </c>
      <c r="AY19" s="81"/>
      <c r="AZ19" s="81">
        <v>2</v>
      </c>
      <c r="BA19" s="81">
        <f t="shared" si="7"/>
        <v>0</v>
      </c>
      <c r="BB19" s="81"/>
      <c r="BC19" s="81">
        <v>1</v>
      </c>
      <c r="BD19" s="77">
        <v>0</v>
      </c>
      <c r="BE19" s="81"/>
      <c r="BF19" s="81"/>
      <c r="BG19" s="81">
        <v>1</v>
      </c>
      <c r="BH19" s="81"/>
      <c r="BI19" s="81"/>
      <c r="BJ19" s="81" t="e">
        <v>#DIV/0!</v>
      </c>
      <c r="BK19" s="76" t="e">
        <v>#DIV/0!</v>
      </c>
      <c r="BL19" s="81"/>
      <c r="BM19" s="81"/>
      <c r="BN19" s="81"/>
      <c r="BO19" s="81"/>
      <c r="BP19" s="81">
        <v>0</v>
      </c>
      <c r="BQ19" s="77">
        <v>0.94571480183596568</v>
      </c>
      <c r="BR19" s="81">
        <v>17108900</v>
      </c>
      <c r="BS19" s="81">
        <v>20.7</v>
      </c>
      <c r="BT19" s="81">
        <v>12</v>
      </c>
      <c r="BU19" s="83">
        <v>72830</v>
      </c>
      <c r="BV19" s="81" t="e">
        <v>#DIV/0!</v>
      </c>
      <c r="BW19" s="77" t="e">
        <v>#DIV/0!</v>
      </c>
      <c r="BX19" s="81">
        <v>54393784.200000003</v>
      </c>
      <c r="BY19" s="86">
        <f t="shared" si="8"/>
        <v>64930980</v>
      </c>
      <c r="BZ19" s="85">
        <v>2</v>
      </c>
      <c r="CA19" s="90">
        <v>1.75</v>
      </c>
      <c r="CB19" s="81">
        <v>4</v>
      </c>
      <c r="CC19" s="81">
        <v>3</v>
      </c>
      <c r="CD19" s="81">
        <v>4</v>
      </c>
      <c r="CE19" s="81">
        <v>3</v>
      </c>
      <c r="CF19" s="77">
        <v>1</v>
      </c>
      <c r="CG19" s="81">
        <v>2</v>
      </c>
      <c r="CH19" s="81">
        <v>2</v>
      </c>
      <c r="CI19" s="85">
        <v>5</v>
      </c>
      <c r="CJ19" s="81">
        <v>0</v>
      </c>
      <c r="CK19" s="81" t="e">
        <v>#DIV/0!</v>
      </c>
      <c r="CL19" s="91"/>
      <c r="CM19" s="91"/>
      <c r="CN19" s="85">
        <v>3</v>
      </c>
      <c r="CO19" s="81"/>
      <c r="CP19" s="85">
        <v>3</v>
      </c>
      <c r="CQ19" s="81"/>
      <c r="CR19" s="81"/>
      <c r="CS19" s="81"/>
      <c r="CT19" s="81"/>
      <c r="CU19" s="81">
        <v>5</v>
      </c>
      <c r="CV19" s="81">
        <v>6</v>
      </c>
      <c r="CW19" s="81">
        <v>6</v>
      </c>
      <c r="CX19" s="92">
        <v>4</v>
      </c>
      <c r="CY19" s="81"/>
      <c r="CZ19" s="81">
        <v>63.7</v>
      </c>
      <c r="DA19" s="81" t="e">
        <v>#DIV/0!</v>
      </c>
      <c r="DB19" s="77" t="e">
        <v>#DIV/0!</v>
      </c>
      <c r="DC19" s="81"/>
      <c r="DD19" s="81"/>
      <c r="DE19" s="81">
        <v>3</v>
      </c>
      <c r="DF19" s="77">
        <v>0</v>
      </c>
      <c r="DG19" s="81">
        <v>0</v>
      </c>
      <c r="DH19" s="81"/>
      <c r="DI19" s="81">
        <v>3</v>
      </c>
      <c r="DJ19" s="81"/>
      <c r="DK19" s="81"/>
      <c r="DL19" s="81" t="e">
        <v>#DIV/0!</v>
      </c>
      <c r="DM19" s="93" t="e">
        <v>#DIV/0!</v>
      </c>
      <c r="DN19" s="82"/>
      <c r="DO19" s="82"/>
      <c r="DP19" s="81" t="e">
        <v>#DIV/0!</v>
      </c>
      <c r="DQ19" s="77" t="e">
        <v>#DIV/0!</v>
      </c>
      <c r="DR19" s="82"/>
      <c r="DS19" s="82"/>
      <c r="DT19" s="94" t="e">
        <v>#DIV/0!</v>
      </c>
      <c r="DU19" s="95" t="e">
        <v>#DIV/0!</v>
      </c>
      <c r="DV19" s="95" t="e">
        <v>#DIV/0!</v>
      </c>
      <c r="DW19" s="38"/>
    </row>
    <row r="20" spans="1:127" customFormat="1" ht="45" hidden="1" x14ac:dyDescent="0.25">
      <c r="A20" s="75">
        <v>12</v>
      </c>
      <c r="B20" s="88" t="s">
        <v>148</v>
      </c>
      <c r="C20" s="88" t="s">
        <v>160</v>
      </c>
      <c r="D20" s="81">
        <v>0</v>
      </c>
      <c r="E20" s="76">
        <v>0</v>
      </c>
      <c r="F20" s="81"/>
      <c r="G20" s="81">
        <v>11385750.529999999</v>
      </c>
      <c r="H20" s="81">
        <v>0</v>
      </c>
      <c r="I20" s="77">
        <v>0</v>
      </c>
      <c r="J20" s="81"/>
      <c r="K20" s="81">
        <v>11504499.439999999</v>
      </c>
      <c r="L20" s="81">
        <v>0</v>
      </c>
      <c r="M20" s="77">
        <v>0</v>
      </c>
      <c r="N20" s="86">
        <f t="shared" si="9"/>
        <v>0</v>
      </c>
      <c r="O20" s="81">
        <v>11500000</v>
      </c>
      <c r="P20" s="81">
        <v>0</v>
      </c>
      <c r="Q20" s="77">
        <v>0</v>
      </c>
      <c r="R20" s="81">
        <f t="shared" si="3"/>
        <v>0</v>
      </c>
      <c r="S20" s="86">
        <v>11504499.439999999</v>
      </c>
      <c r="T20" s="81">
        <v>0</v>
      </c>
      <c r="U20" s="77">
        <v>5.1309337677759852E-2</v>
      </c>
      <c r="V20" s="81">
        <v>5565996.9299999997</v>
      </c>
      <c r="W20" s="81">
        <v>0</v>
      </c>
      <c r="X20" s="81"/>
      <c r="Y20" s="81"/>
      <c r="Z20" s="81">
        <v>0</v>
      </c>
      <c r="AA20" s="81">
        <v>108479220</v>
      </c>
      <c r="AB20" s="81">
        <v>3</v>
      </c>
      <c r="AC20" s="76">
        <v>0</v>
      </c>
      <c r="AD20" s="81"/>
      <c r="AE20" s="81"/>
      <c r="AF20" s="81">
        <v>1</v>
      </c>
      <c r="AG20" s="80">
        <v>6</v>
      </c>
      <c r="AH20" s="80">
        <v>17</v>
      </c>
      <c r="AI20" s="80">
        <v>15</v>
      </c>
      <c r="AJ20" s="81"/>
      <c r="AK20" s="80"/>
      <c r="AL20" s="81"/>
      <c r="AM20" s="81"/>
      <c r="AN20" s="81"/>
      <c r="AO20" s="81"/>
      <c r="AP20" s="81"/>
      <c r="AQ20" s="81"/>
      <c r="AR20" s="81" t="e">
        <v>#DIV/0!</v>
      </c>
      <c r="AS20" s="77" t="e">
        <v>#DIV/0!</v>
      </c>
      <c r="AT20" s="86">
        <f t="shared" si="4"/>
        <v>0</v>
      </c>
      <c r="AU20" s="81">
        <f t="shared" si="5"/>
        <v>108479220</v>
      </c>
      <c r="AV20" s="81" t="e">
        <v>#DIV/0!</v>
      </c>
      <c r="AW20" s="77" t="e">
        <v>#DIV/0!</v>
      </c>
      <c r="AX20" s="86">
        <f t="shared" si="6"/>
        <v>0</v>
      </c>
      <c r="AY20" s="81"/>
      <c r="AZ20" s="81">
        <v>2</v>
      </c>
      <c r="BA20" s="81">
        <f t="shared" si="7"/>
        <v>0</v>
      </c>
      <c r="BB20" s="81"/>
      <c r="BC20" s="81">
        <v>1</v>
      </c>
      <c r="BD20" s="77">
        <v>0</v>
      </c>
      <c r="BE20" s="81"/>
      <c r="BF20" s="81"/>
      <c r="BG20" s="81">
        <v>1</v>
      </c>
      <c r="BH20" s="81"/>
      <c r="BI20" s="81"/>
      <c r="BJ20" s="81" t="e">
        <v>#DIV/0!</v>
      </c>
      <c r="BK20" s="76" t="e">
        <v>#DIV/0!</v>
      </c>
      <c r="BL20" s="81"/>
      <c r="BM20" s="81"/>
      <c r="BN20" s="81"/>
      <c r="BO20" s="81"/>
      <c r="BP20" s="81">
        <v>0</v>
      </c>
      <c r="BQ20" s="77">
        <v>1.1275537553206096</v>
      </c>
      <c r="BR20" s="81">
        <v>30449999.592</v>
      </c>
      <c r="BS20" s="81">
        <v>30.9</v>
      </c>
      <c r="BT20" s="81">
        <v>12</v>
      </c>
      <c r="BU20" s="83">
        <v>72830</v>
      </c>
      <c r="BV20" s="81" t="e">
        <v>#DIV/0!</v>
      </c>
      <c r="BW20" s="77" t="e">
        <v>#DIV/0!</v>
      </c>
      <c r="BX20" s="81">
        <v>93374622.600000009</v>
      </c>
      <c r="BY20" s="86">
        <f t="shared" si="8"/>
        <v>108479220</v>
      </c>
      <c r="BZ20" s="85">
        <v>2</v>
      </c>
      <c r="CA20" s="90">
        <v>2</v>
      </c>
      <c r="CB20" s="81">
        <v>3</v>
      </c>
      <c r="CC20" s="81">
        <v>3</v>
      </c>
      <c r="CD20" s="81">
        <v>3</v>
      </c>
      <c r="CE20" s="81">
        <v>3</v>
      </c>
      <c r="CF20" s="77">
        <v>1</v>
      </c>
      <c r="CG20" s="81">
        <v>2</v>
      </c>
      <c r="CH20" s="81">
        <v>2</v>
      </c>
      <c r="CI20" s="85">
        <v>5</v>
      </c>
      <c r="CJ20" s="81">
        <v>0</v>
      </c>
      <c r="CK20" s="81" t="e">
        <v>#DIV/0!</v>
      </c>
      <c r="CL20" s="91"/>
      <c r="CM20" s="91"/>
      <c r="CN20" s="85">
        <v>3</v>
      </c>
      <c r="CO20" s="81"/>
      <c r="CP20" s="85">
        <v>3</v>
      </c>
      <c r="CQ20" s="81"/>
      <c r="CR20" s="81"/>
      <c r="CS20" s="81"/>
      <c r="CT20" s="81"/>
      <c r="CU20" s="81">
        <v>5</v>
      </c>
      <c r="CV20" s="81">
        <v>6</v>
      </c>
      <c r="CW20" s="81">
        <v>6</v>
      </c>
      <c r="CX20" s="92">
        <v>4</v>
      </c>
      <c r="CY20" s="81"/>
      <c r="CZ20" s="81">
        <v>27.8</v>
      </c>
      <c r="DA20" s="81" t="e">
        <v>#DIV/0!</v>
      </c>
      <c r="DB20" s="77" t="e">
        <v>#DIV/0!</v>
      </c>
      <c r="DC20" s="81"/>
      <c r="DD20" s="81"/>
      <c r="DE20" s="81">
        <v>3</v>
      </c>
      <c r="DF20" s="77">
        <v>0</v>
      </c>
      <c r="DG20" s="81">
        <v>0</v>
      </c>
      <c r="DH20" s="81"/>
      <c r="DI20" s="81">
        <v>3</v>
      </c>
      <c r="DJ20" s="81"/>
      <c r="DK20" s="81"/>
      <c r="DL20" s="81" t="e">
        <v>#DIV/0!</v>
      </c>
      <c r="DM20" s="93" t="e">
        <v>#DIV/0!</v>
      </c>
      <c r="DN20" s="82"/>
      <c r="DO20" s="82"/>
      <c r="DP20" s="81" t="e">
        <v>#DIV/0!</v>
      </c>
      <c r="DQ20" s="77" t="e">
        <v>#DIV/0!</v>
      </c>
      <c r="DR20" s="82"/>
      <c r="DS20" s="82"/>
      <c r="DT20" s="94" t="e">
        <v>#DIV/0!</v>
      </c>
      <c r="DU20" s="95" t="e">
        <v>#DIV/0!</v>
      </c>
      <c r="DV20" s="95" t="e">
        <v>#DIV/0!</v>
      </c>
      <c r="DW20" s="38"/>
    </row>
    <row r="21" spans="1:127" customFormat="1" ht="45" hidden="1" x14ac:dyDescent="0.25">
      <c r="A21" s="75">
        <v>13</v>
      </c>
      <c r="B21" s="88" t="s">
        <v>150</v>
      </c>
      <c r="C21" s="88" t="s">
        <v>161</v>
      </c>
      <c r="D21" s="81">
        <v>0</v>
      </c>
      <c r="E21" s="76">
        <v>0</v>
      </c>
      <c r="F21" s="81"/>
      <c r="G21" s="81">
        <v>10118100</v>
      </c>
      <c r="H21" s="81">
        <v>0</v>
      </c>
      <c r="I21" s="77">
        <v>0</v>
      </c>
      <c r="J21" s="81"/>
      <c r="K21" s="81">
        <v>8799600</v>
      </c>
      <c r="L21" s="81">
        <v>0</v>
      </c>
      <c r="M21" s="77">
        <v>0</v>
      </c>
      <c r="N21" s="86">
        <f t="shared" si="9"/>
        <v>0</v>
      </c>
      <c r="O21" s="81">
        <v>7700000</v>
      </c>
      <c r="P21" s="81">
        <v>0</v>
      </c>
      <c r="Q21" s="77">
        <v>0</v>
      </c>
      <c r="R21" s="81">
        <f t="shared" si="3"/>
        <v>0</v>
      </c>
      <c r="S21" s="86">
        <v>8799600</v>
      </c>
      <c r="T21" s="81">
        <v>3</v>
      </c>
      <c r="U21" s="77">
        <v>0</v>
      </c>
      <c r="V21" s="89" t="s">
        <v>209</v>
      </c>
      <c r="W21" s="81">
        <v>0</v>
      </c>
      <c r="X21" s="81"/>
      <c r="Y21" s="81"/>
      <c r="Z21" s="81"/>
      <c r="AA21" s="81">
        <v>125341044</v>
      </c>
      <c r="AB21" s="81">
        <v>3</v>
      </c>
      <c r="AC21" s="76">
        <v>0</v>
      </c>
      <c r="AD21" s="81"/>
      <c r="AE21" s="81"/>
      <c r="AF21" s="81">
        <v>0</v>
      </c>
      <c r="AG21" s="80">
        <v>-17</v>
      </c>
      <c r="AH21" s="80">
        <v>5</v>
      </c>
      <c r="AI21" s="80">
        <v>26</v>
      </c>
      <c r="AJ21" s="81"/>
      <c r="AK21" s="80"/>
      <c r="AL21" s="81"/>
      <c r="AM21" s="81"/>
      <c r="AN21" s="81"/>
      <c r="AO21" s="81"/>
      <c r="AP21" s="81"/>
      <c r="AQ21" s="81"/>
      <c r="AR21" s="81" t="e">
        <v>#DIV/0!</v>
      </c>
      <c r="AS21" s="77" t="e">
        <v>#DIV/0!</v>
      </c>
      <c r="AT21" s="86">
        <f t="shared" si="4"/>
        <v>0</v>
      </c>
      <c r="AU21" s="81">
        <f t="shared" si="5"/>
        <v>125341044</v>
      </c>
      <c r="AV21" s="81" t="e">
        <v>#DIV/0!</v>
      </c>
      <c r="AW21" s="77" t="e">
        <v>#DIV/0!</v>
      </c>
      <c r="AX21" s="86">
        <f t="shared" si="6"/>
        <v>0</v>
      </c>
      <c r="AY21" s="81"/>
      <c r="AZ21" s="81">
        <v>2</v>
      </c>
      <c r="BA21" s="81">
        <f t="shared" si="7"/>
        <v>0</v>
      </c>
      <c r="BB21" s="81"/>
      <c r="BC21" s="81">
        <v>1</v>
      </c>
      <c r="BD21" s="77">
        <v>0</v>
      </c>
      <c r="BE21" s="81"/>
      <c r="BF21" s="81"/>
      <c r="BG21" s="81">
        <v>1</v>
      </c>
      <c r="BH21" s="81"/>
      <c r="BI21" s="81"/>
      <c r="BJ21" s="81" t="e">
        <v>#DIV/0!</v>
      </c>
      <c r="BK21" s="76" t="e">
        <v>#DIV/0!</v>
      </c>
      <c r="BL21" s="81"/>
      <c r="BM21" s="81"/>
      <c r="BN21" s="81"/>
      <c r="BO21" s="81"/>
      <c r="BP21" s="81">
        <v>0</v>
      </c>
      <c r="BQ21" s="77">
        <v>1.1492095290402307</v>
      </c>
      <c r="BR21" s="81">
        <v>38165800.079999998</v>
      </c>
      <c r="BS21" s="81">
        <v>38</v>
      </c>
      <c r="BT21" s="81">
        <v>12</v>
      </c>
      <c r="BU21" s="83">
        <v>72830</v>
      </c>
      <c r="BV21" s="81" t="e">
        <v>#DIV/0!</v>
      </c>
      <c r="BW21" s="77" t="e">
        <v>#DIV/0!</v>
      </c>
      <c r="BX21" s="81">
        <v>111424899.59999998</v>
      </c>
      <c r="BY21" s="86">
        <f t="shared" si="8"/>
        <v>125341044</v>
      </c>
      <c r="BZ21" s="85">
        <v>2</v>
      </c>
      <c r="CA21" s="90">
        <v>2</v>
      </c>
      <c r="CB21" s="81">
        <v>3</v>
      </c>
      <c r="CC21" s="81">
        <v>3</v>
      </c>
      <c r="CD21" s="81">
        <v>3</v>
      </c>
      <c r="CE21" s="81">
        <v>3</v>
      </c>
      <c r="CF21" s="77">
        <v>1</v>
      </c>
      <c r="CG21" s="81">
        <v>2</v>
      </c>
      <c r="CH21" s="81">
        <v>2</v>
      </c>
      <c r="CI21" s="85">
        <v>5</v>
      </c>
      <c r="CJ21" s="81">
        <v>0</v>
      </c>
      <c r="CK21" s="81" t="e">
        <v>#DIV/0!</v>
      </c>
      <c r="CL21" s="91"/>
      <c r="CM21" s="91"/>
      <c r="CN21" s="85">
        <v>3</v>
      </c>
      <c r="CO21" s="81"/>
      <c r="CP21" s="85">
        <v>3</v>
      </c>
      <c r="CQ21" s="81"/>
      <c r="CR21" s="81"/>
      <c r="CS21" s="81"/>
      <c r="CT21" s="81"/>
      <c r="CU21" s="81">
        <v>5</v>
      </c>
      <c r="CV21" s="81">
        <v>6</v>
      </c>
      <c r="CW21" s="81">
        <v>6</v>
      </c>
      <c r="CX21" s="92">
        <v>4</v>
      </c>
      <c r="CY21" s="81"/>
      <c r="CZ21" s="81">
        <v>43</v>
      </c>
      <c r="DA21" s="81" t="e">
        <v>#DIV/0!</v>
      </c>
      <c r="DB21" s="77" t="e">
        <v>#DIV/0!</v>
      </c>
      <c r="DC21" s="81"/>
      <c r="DD21" s="81"/>
      <c r="DE21" s="81">
        <v>3</v>
      </c>
      <c r="DF21" s="77">
        <v>0</v>
      </c>
      <c r="DG21" s="81">
        <v>0</v>
      </c>
      <c r="DH21" s="81"/>
      <c r="DI21" s="81">
        <v>3</v>
      </c>
      <c r="DJ21" s="81"/>
      <c r="DK21" s="81"/>
      <c r="DL21" s="81" t="e">
        <v>#DIV/0!</v>
      </c>
      <c r="DM21" s="93" t="e">
        <v>#DIV/0!</v>
      </c>
      <c r="DN21" s="82"/>
      <c r="DO21" s="82"/>
      <c r="DP21" s="81" t="e">
        <v>#DIV/0!</v>
      </c>
      <c r="DQ21" s="77" t="e">
        <v>#DIV/0!</v>
      </c>
      <c r="DR21" s="82"/>
      <c r="DS21" s="82"/>
      <c r="DT21" s="94" t="e">
        <v>#DIV/0!</v>
      </c>
      <c r="DU21" s="95" t="e">
        <v>#DIV/0!</v>
      </c>
      <c r="DV21" s="95" t="e">
        <v>#DIV/0!</v>
      </c>
      <c r="DW21" s="38"/>
    </row>
    <row r="22" spans="1:127" customFormat="1" ht="45" hidden="1" x14ac:dyDescent="0.25">
      <c r="A22" s="75">
        <v>14</v>
      </c>
      <c r="B22" s="88" t="s">
        <v>150</v>
      </c>
      <c r="C22" s="88" t="s">
        <v>220</v>
      </c>
      <c r="D22" s="81">
        <v>0</v>
      </c>
      <c r="E22" s="76">
        <v>0</v>
      </c>
      <c r="F22" s="81"/>
      <c r="G22" s="81">
        <v>36191723.32</v>
      </c>
      <c r="H22" s="81">
        <v>0</v>
      </c>
      <c r="I22" s="77">
        <v>0</v>
      </c>
      <c r="J22" s="81"/>
      <c r="K22" s="81">
        <v>46583507.780000001</v>
      </c>
      <c r="L22" s="81">
        <v>0</v>
      </c>
      <c r="M22" s="77">
        <v>0</v>
      </c>
      <c r="N22" s="86">
        <f t="shared" si="9"/>
        <v>0</v>
      </c>
      <c r="O22" s="81">
        <v>31130000</v>
      </c>
      <c r="P22" s="81">
        <v>0</v>
      </c>
      <c r="Q22" s="77">
        <v>0</v>
      </c>
      <c r="R22" s="81">
        <f t="shared" si="3"/>
        <v>0</v>
      </c>
      <c r="S22" s="86">
        <v>46583507.780000001</v>
      </c>
      <c r="T22" s="81">
        <v>3</v>
      </c>
      <c r="U22" s="77">
        <v>0</v>
      </c>
      <c r="V22" s="89" t="s">
        <v>209</v>
      </c>
      <c r="W22" s="81">
        <v>0</v>
      </c>
      <c r="X22" s="81"/>
      <c r="Y22" s="81"/>
      <c r="Z22" s="81">
        <v>0</v>
      </c>
      <c r="AA22" s="81">
        <v>224719780</v>
      </c>
      <c r="AB22" s="81">
        <v>3</v>
      </c>
      <c r="AC22" s="76">
        <v>0</v>
      </c>
      <c r="AD22" s="81"/>
      <c r="AE22" s="81"/>
      <c r="AF22" s="81">
        <v>1</v>
      </c>
      <c r="AG22" s="80">
        <v>5</v>
      </c>
      <c r="AH22" s="80">
        <v>29</v>
      </c>
      <c r="AI22" s="80">
        <v>28</v>
      </c>
      <c r="AJ22" s="81"/>
      <c r="AK22" s="80"/>
      <c r="AL22" s="81"/>
      <c r="AM22" s="81"/>
      <c r="AN22" s="81"/>
      <c r="AO22" s="81"/>
      <c r="AP22" s="81"/>
      <c r="AQ22" s="81"/>
      <c r="AR22" s="81" t="e">
        <v>#DIV/0!</v>
      </c>
      <c r="AS22" s="77" t="e">
        <v>#DIV/0!</v>
      </c>
      <c r="AT22" s="86">
        <f t="shared" si="4"/>
        <v>0</v>
      </c>
      <c r="AU22" s="81">
        <f t="shared" si="5"/>
        <v>224719780</v>
      </c>
      <c r="AV22" s="81" t="e">
        <v>#DIV/0!</v>
      </c>
      <c r="AW22" s="77" t="e">
        <v>#DIV/0!</v>
      </c>
      <c r="AX22" s="86">
        <f t="shared" si="6"/>
        <v>0</v>
      </c>
      <c r="AY22" s="81"/>
      <c r="AZ22" s="81">
        <v>2</v>
      </c>
      <c r="BA22" s="81">
        <f t="shared" si="7"/>
        <v>0</v>
      </c>
      <c r="BB22" s="81"/>
      <c r="BC22" s="81">
        <v>1</v>
      </c>
      <c r="BD22" s="77">
        <v>0</v>
      </c>
      <c r="BE22" s="81"/>
      <c r="BF22" s="81"/>
      <c r="BG22" s="81">
        <v>1</v>
      </c>
      <c r="BH22" s="81"/>
      <c r="BI22" s="81"/>
      <c r="BJ22" s="81" t="e">
        <v>#DIV/0!</v>
      </c>
      <c r="BK22" s="76" t="e">
        <v>#DIV/0!</v>
      </c>
      <c r="BL22" s="81"/>
      <c r="BM22" s="81"/>
      <c r="BN22" s="81"/>
      <c r="BO22" s="81"/>
      <c r="BP22" s="81">
        <v>0</v>
      </c>
      <c r="BQ22" s="77">
        <v>1.077439924655275</v>
      </c>
      <c r="BR22" s="81">
        <v>65538102</v>
      </c>
      <c r="BS22" s="81">
        <v>69.599999999999994</v>
      </c>
      <c r="BT22" s="81">
        <v>12</v>
      </c>
      <c r="BU22" s="83">
        <v>72830</v>
      </c>
      <c r="BV22" s="81" t="e">
        <v>#DIV/0!</v>
      </c>
      <c r="BW22" s="77" t="e">
        <v>#DIV/0!</v>
      </c>
      <c r="BX22" s="81">
        <v>182920584</v>
      </c>
      <c r="BY22" s="86">
        <f t="shared" si="8"/>
        <v>224719780</v>
      </c>
      <c r="BZ22" s="85">
        <v>2</v>
      </c>
      <c r="CA22" s="90">
        <v>1.25</v>
      </c>
      <c r="CB22" s="81">
        <v>1</v>
      </c>
      <c r="CC22" s="81">
        <v>4</v>
      </c>
      <c r="CD22" s="81">
        <v>4</v>
      </c>
      <c r="CE22" s="81">
        <v>3</v>
      </c>
      <c r="CF22" s="77">
        <v>1</v>
      </c>
      <c r="CG22" s="81">
        <v>2</v>
      </c>
      <c r="CH22" s="81">
        <v>2</v>
      </c>
      <c r="CI22" s="85">
        <v>5</v>
      </c>
      <c r="CJ22" s="81">
        <v>0</v>
      </c>
      <c r="CK22" s="81" t="e">
        <v>#DIV/0!</v>
      </c>
      <c r="CL22" s="91"/>
      <c r="CM22" s="91"/>
      <c r="CN22" s="85">
        <v>3</v>
      </c>
      <c r="CO22" s="81"/>
      <c r="CP22" s="85">
        <v>3</v>
      </c>
      <c r="CQ22" s="81"/>
      <c r="CR22" s="81"/>
      <c r="CS22" s="81"/>
      <c r="CT22" s="81"/>
      <c r="CU22" s="81">
        <v>5</v>
      </c>
      <c r="CV22" s="81">
        <v>6</v>
      </c>
      <c r="CW22" s="81">
        <v>6</v>
      </c>
      <c r="CX22" s="92">
        <v>4</v>
      </c>
      <c r="CY22" s="81"/>
      <c r="CZ22" s="81">
        <v>71.47</v>
      </c>
      <c r="DA22" s="81" t="e">
        <v>#DIV/0!</v>
      </c>
      <c r="DB22" s="77" t="e">
        <v>#DIV/0!</v>
      </c>
      <c r="DC22" s="81"/>
      <c r="DD22" s="81"/>
      <c r="DE22" s="81">
        <v>3</v>
      </c>
      <c r="DF22" s="77">
        <v>0</v>
      </c>
      <c r="DG22" s="81">
        <v>0</v>
      </c>
      <c r="DH22" s="81"/>
      <c r="DI22" s="81">
        <v>3</v>
      </c>
      <c r="DJ22" s="81"/>
      <c r="DK22" s="81"/>
      <c r="DL22" s="81" t="e">
        <v>#DIV/0!</v>
      </c>
      <c r="DM22" s="93" t="e">
        <v>#DIV/0!</v>
      </c>
      <c r="DN22" s="82"/>
      <c r="DO22" s="82"/>
      <c r="DP22" s="81" t="e">
        <v>#DIV/0!</v>
      </c>
      <c r="DQ22" s="77" t="e">
        <v>#DIV/0!</v>
      </c>
      <c r="DR22" s="82"/>
      <c r="DS22" s="82"/>
      <c r="DT22" s="94" t="e">
        <v>#DIV/0!</v>
      </c>
      <c r="DU22" s="95" t="e">
        <v>#DIV/0!</v>
      </c>
      <c r="DV22" s="95" t="e">
        <v>#DIV/0!</v>
      </c>
      <c r="DW22" s="38"/>
    </row>
    <row r="23" spans="1:127" customFormat="1" ht="45" hidden="1" x14ac:dyDescent="0.25">
      <c r="A23" s="75">
        <v>15</v>
      </c>
      <c r="B23" s="88" t="s">
        <v>150</v>
      </c>
      <c r="C23" s="88" t="s">
        <v>162</v>
      </c>
      <c r="D23" s="81">
        <v>0</v>
      </c>
      <c r="E23" s="76">
        <v>0</v>
      </c>
      <c r="F23" s="81"/>
      <c r="G23" s="81">
        <v>78808404.900000006</v>
      </c>
      <c r="H23" s="81">
        <v>0</v>
      </c>
      <c r="I23" s="77">
        <v>0</v>
      </c>
      <c r="J23" s="81"/>
      <c r="K23" s="81">
        <v>79661956.060000002</v>
      </c>
      <c r="L23" s="81">
        <v>0</v>
      </c>
      <c r="M23" s="77">
        <v>0</v>
      </c>
      <c r="N23" s="86">
        <f t="shared" si="9"/>
        <v>0</v>
      </c>
      <c r="O23" s="81">
        <v>48760000</v>
      </c>
      <c r="P23" s="81">
        <v>0</v>
      </c>
      <c r="Q23" s="77">
        <v>0</v>
      </c>
      <c r="R23" s="81">
        <f t="shared" si="3"/>
        <v>0</v>
      </c>
      <c r="S23" s="86">
        <v>49661956.060000002</v>
      </c>
      <c r="T23" s="81">
        <v>3</v>
      </c>
      <c r="U23" s="77">
        <v>0</v>
      </c>
      <c r="V23" s="89" t="s">
        <v>209</v>
      </c>
      <c r="W23" s="81">
        <v>0</v>
      </c>
      <c r="X23" s="81"/>
      <c r="Y23" s="81"/>
      <c r="Z23" s="81">
        <v>0</v>
      </c>
      <c r="AA23" s="81">
        <v>158498532</v>
      </c>
      <c r="AB23" s="81">
        <v>3</v>
      </c>
      <c r="AC23" s="76">
        <v>0</v>
      </c>
      <c r="AD23" s="81"/>
      <c r="AE23" s="81"/>
      <c r="AF23" s="81">
        <v>0</v>
      </c>
      <c r="AG23" s="80">
        <v>-12</v>
      </c>
      <c r="AH23" s="80">
        <v>5</v>
      </c>
      <c r="AI23" s="80">
        <v>21</v>
      </c>
      <c r="AJ23" s="81"/>
      <c r="AK23" s="80"/>
      <c r="AL23" s="81"/>
      <c r="AM23" s="81"/>
      <c r="AN23" s="81"/>
      <c r="AO23" s="81"/>
      <c r="AP23" s="81"/>
      <c r="AQ23" s="81"/>
      <c r="AR23" s="81" t="e">
        <v>#DIV/0!</v>
      </c>
      <c r="AS23" s="77" t="e">
        <v>#DIV/0!</v>
      </c>
      <c r="AT23" s="86">
        <f t="shared" si="4"/>
        <v>0</v>
      </c>
      <c r="AU23" s="81">
        <f t="shared" si="5"/>
        <v>158498532</v>
      </c>
      <c r="AV23" s="81" t="e">
        <v>#DIV/0!</v>
      </c>
      <c r="AW23" s="77" t="e">
        <v>#DIV/0!</v>
      </c>
      <c r="AX23" s="86">
        <f t="shared" si="6"/>
        <v>0</v>
      </c>
      <c r="AY23" s="81"/>
      <c r="AZ23" s="81">
        <v>2</v>
      </c>
      <c r="BA23" s="81">
        <f t="shared" si="7"/>
        <v>0</v>
      </c>
      <c r="BB23" s="81"/>
      <c r="BC23" s="81">
        <v>1</v>
      </c>
      <c r="BD23" s="77">
        <v>0</v>
      </c>
      <c r="BE23" s="81"/>
      <c r="BF23" s="81"/>
      <c r="BG23" s="81">
        <v>1</v>
      </c>
      <c r="BH23" s="81"/>
      <c r="BI23" s="81"/>
      <c r="BJ23" s="81" t="e">
        <v>#DIV/0!</v>
      </c>
      <c r="BK23" s="76" t="e">
        <v>#DIV/0!</v>
      </c>
      <c r="BL23" s="81"/>
      <c r="BM23" s="81"/>
      <c r="BN23" s="81"/>
      <c r="BO23" s="81"/>
      <c r="BP23" s="81">
        <v>0</v>
      </c>
      <c r="BQ23" s="77">
        <v>1.1598824660167515</v>
      </c>
      <c r="BR23" s="81">
        <v>44602398.719999999</v>
      </c>
      <c r="BS23" s="81">
        <v>44</v>
      </c>
      <c r="BT23" s="81">
        <v>12</v>
      </c>
      <c r="BU23" s="83">
        <v>72830</v>
      </c>
      <c r="BV23" s="81" t="e">
        <v>#DIV/0!</v>
      </c>
      <c r="BW23" s="77" t="e">
        <v>#DIV/0!</v>
      </c>
      <c r="BX23" s="81">
        <v>172420084.20000002</v>
      </c>
      <c r="BY23" s="86">
        <f t="shared" si="8"/>
        <v>158498532</v>
      </c>
      <c r="BZ23" s="85">
        <v>2</v>
      </c>
      <c r="CA23" s="90">
        <v>1.6</v>
      </c>
      <c r="CB23" s="81">
        <v>4</v>
      </c>
      <c r="CC23" s="81">
        <v>4</v>
      </c>
      <c r="CD23" s="81">
        <v>5</v>
      </c>
      <c r="CE23" s="81">
        <v>3</v>
      </c>
      <c r="CF23" s="77">
        <v>1</v>
      </c>
      <c r="CG23" s="81">
        <v>2</v>
      </c>
      <c r="CH23" s="81">
        <v>2</v>
      </c>
      <c r="CI23" s="85">
        <v>5</v>
      </c>
      <c r="CJ23" s="81">
        <v>0</v>
      </c>
      <c r="CK23" s="81" t="e">
        <v>#DIV/0!</v>
      </c>
      <c r="CL23" s="91"/>
      <c r="CM23" s="91"/>
      <c r="CN23" s="85">
        <v>0</v>
      </c>
      <c r="CO23" s="81">
        <v>1</v>
      </c>
      <c r="CP23" s="85">
        <v>3</v>
      </c>
      <c r="CQ23" s="81"/>
      <c r="CR23" s="81"/>
      <c r="CS23" s="81"/>
      <c r="CT23" s="81"/>
      <c r="CU23" s="81">
        <v>5</v>
      </c>
      <c r="CV23" s="81">
        <v>6</v>
      </c>
      <c r="CW23" s="81">
        <v>6</v>
      </c>
      <c r="CX23" s="92">
        <v>0</v>
      </c>
      <c r="CY23" s="81">
        <v>1</v>
      </c>
      <c r="CZ23" s="81">
        <v>69.42</v>
      </c>
      <c r="DA23" s="81" t="e">
        <v>#DIV/0!</v>
      </c>
      <c r="DB23" s="77" t="e">
        <v>#DIV/0!</v>
      </c>
      <c r="DC23" s="81"/>
      <c r="DD23" s="81"/>
      <c r="DE23" s="81">
        <v>3</v>
      </c>
      <c r="DF23" s="77">
        <v>0</v>
      </c>
      <c r="DG23" s="81">
        <v>0</v>
      </c>
      <c r="DH23" s="81"/>
      <c r="DI23" s="81">
        <v>3</v>
      </c>
      <c r="DJ23" s="81"/>
      <c r="DK23" s="81"/>
      <c r="DL23" s="81" t="e">
        <v>#DIV/0!</v>
      </c>
      <c r="DM23" s="93" t="e">
        <v>#DIV/0!</v>
      </c>
      <c r="DN23" s="82"/>
      <c r="DO23" s="82"/>
      <c r="DP23" s="81" t="e">
        <v>#DIV/0!</v>
      </c>
      <c r="DQ23" s="77" t="e">
        <v>#DIV/0!</v>
      </c>
      <c r="DR23" s="82"/>
      <c r="DS23" s="82"/>
      <c r="DT23" s="94" t="e">
        <v>#DIV/0!</v>
      </c>
      <c r="DU23" s="95" t="e">
        <v>#DIV/0!</v>
      </c>
      <c r="DV23" s="95" t="e">
        <v>#DIV/0!</v>
      </c>
      <c r="DW23" s="38"/>
    </row>
    <row r="24" spans="1:127" customFormat="1" ht="45" hidden="1" x14ac:dyDescent="0.25">
      <c r="A24" s="75">
        <v>16</v>
      </c>
      <c r="B24" s="88" t="s">
        <v>148</v>
      </c>
      <c r="C24" s="88" t="s">
        <v>163</v>
      </c>
      <c r="D24" s="81">
        <v>0</v>
      </c>
      <c r="E24" s="76">
        <v>0</v>
      </c>
      <c r="F24" s="81"/>
      <c r="G24" s="81">
        <v>15476240</v>
      </c>
      <c r="H24" s="81">
        <v>0</v>
      </c>
      <c r="I24" s="77">
        <v>0</v>
      </c>
      <c r="J24" s="81"/>
      <c r="K24" s="81">
        <v>45189973.25</v>
      </c>
      <c r="L24" s="81">
        <v>0</v>
      </c>
      <c r="M24" s="77">
        <v>0</v>
      </c>
      <c r="N24" s="86">
        <f t="shared" si="9"/>
        <v>0</v>
      </c>
      <c r="O24" s="81">
        <v>14350000</v>
      </c>
      <c r="P24" s="81">
        <v>0</v>
      </c>
      <c r="Q24" s="77">
        <v>0</v>
      </c>
      <c r="R24" s="81">
        <f t="shared" si="3"/>
        <v>0</v>
      </c>
      <c r="S24" s="86">
        <v>45189973.25</v>
      </c>
      <c r="T24" s="81">
        <v>3</v>
      </c>
      <c r="U24" s="77">
        <v>0</v>
      </c>
      <c r="V24" s="89" t="s">
        <v>209</v>
      </c>
      <c r="W24" s="81">
        <v>0</v>
      </c>
      <c r="X24" s="81"/>
      <c r="Y24" s="81"/>
      <c r="Z24" s="81">
        <v>0</v>
      </c>
      <c r="AA24" s="81">
        <v>76309780</v>
      </c>
      <c r="AB24" s="81">
        <v>3</v>
      </c>
      <c r="AC24" s="76">
        <v>0</v>
      </c>
      <c r="AD24" s="81"/>
      <c r="AE24" s="81"/>
      <c r="AF24" s="81">
        <v>0</v>
      </c>
      <c r="AG24" s="80">
        <v>13</v>
      </c>
      <c r="AH24" s="80">
        <v>19</v>
      </c>
      <c r="AI24" s="80">
        <v>10</v>
      </c>
      <c r="AJ24" s="81"/>
      <c r="AK24" s="80"/>
      <c r="AL24" s="81"/>
      <c r="AM24" s="81"/>
      <c r="AN24" s="81"/>
      <c r="AO24" s="81"/>
      <c r="AP24" s="81"/>
      <c r="AQ24" s="81"/>
      <c r="AR24" s="81" t="e">
        <v>#DIV/0!</v>
      </c>
      <c r="AS24" s="77" t="e">
        <v>#DIV/0!</v>
      </c>
      <c r="AT24" s="86">
        <f t="shared" si="4"/>
        <v>0</v>
      </c>
      <c r="AU24" s="81">
        <f t="shared" si="5"/>
        <v>76309780</v>
      </c>
      <c r="AV24" s="81" t="e">
        <v>#DIV/0!</v>
      </c>
      <c r="AW24" s="77" t="e">
        <v>#DIV/0!</v>
      </c>
      <c r="AX24" s="86">
        <f t="shared" si="6"/>
        <v>0</v>
      </c>
      <c r="AY24" s="81"/>
      <c r="AZ24" s="81">
        <v>2</v>
      </c>
      <c r="BA24" s="81">
        <f t="shared" si="7"/>
        <v>0</v>
      </c>
      <c r="BB24" s="81"/>
      <c r="BC24" s="81">
        <v>1</v>
      </c>
      <c r="BD24" s="77">
        <v>0</v>
      </c>
      <c r="BE24" s="81"/>
      <c r="BF24" s="81"/>
      <c r="BG24" s="81">
        <v>1</v>
      </c>
      <c r="BH24" s="81"/>
      <c r="BI24" s="81"/>
      <c r="BJ24" s="81" t="e">
        <v>#DIV/0!</v>
      </c>
      <c r="BK24" s="76" t="e">
        <v>#DIV/0!</v>
      </c>
      <c r="BL24" s="81"/>
      <c r="BM24" s="81"/>
      <c r="BN24" s="81"/>
      <c r="BO24" s="81"/>
      <c r="BP24" s="81">
        <v>0</v>
      </c>
      <c r="BQ24" s="77">
        <v>1.0553983248661265</v>
      </c>
      <c r="BR24" s="81">
        <v>25273100.207999997</v>
      </c>
      <c r="BS24" s="81">
        <v>27.4</v>
      </c>
      <c r="BT24" s="81">
        <v>12</v>
      </c>
      <c r="BU24" s="83">
        <v>72830</v>
      </c>
      <c r="BV24" s="81" t="e">
        <v>#DIV/0!</v>
      </c>
      <c r="BW24" s="77" t="e">
        <v>#DIV/0!</v>
      </c>
      <c r="BX24" s="81">
        <v>76510467.599999994</v>
      </c>
      <c r="BY24" s="86">
        <f t="shared" si="8"/>
        <v>76309780</v>
      </c>
      <c r="BZ24" s="85">
        <v>2</v>
      </c>
      <c r="CA24" s="90">
        <v>1.25</v>
      </c>
      <c r="CB24" s="81">
        <v>4</v>
      </c>
      <c r="CC24" s="81">
        <v>1</v>
      </c>
      <c r="CD24" s="81">
        <v>4</v>
      </c>
      <c r="CE24" s="81">
        <v>3</v>
      </c>
      <c r="CF24" s="77">
        <v>1</v>
      </c>
      <c r="CG24" s="81">
        <v>2</v>
      </c>
      <c r="CH24" s="81">
        <v>2</v>
      </c>
      <c r="CI24" s="85">
        <v>5</v>
      </c>
      <c r="CJ24" s="81"/>
      <c r="CK24" s="81" t="e">
        <v>#DIV/0!</v>
      </c>
      <c r="CL24" s="91"/>
      <c r="CM24" s="91"/>
      <c r="CN24" s="85">
        <v>3</v>
      </c>
      <c r="CO24" s="81"/>
      <c r="CP24" s="85">
        <v>3</v>
      </c>
      <c r="CQ24" s="81"/>
      <c r="CR24" s="81"/>
      <c r="CS24" s="81"/>
      <c r="CT24" s="81"/>
      <c r="CU24" s="81">
        <v>5</v>
      </c>
      <c r="CV24" s="81">
        <v>6</v>
      </c>
      <c r="CW24" s="81">
        <v>6</v>
      </c>
      <c r="CX24" s="92">
        <v>4</v>
      </c>
      <c r="CY24" s="81"/>
      <c r="CZ24" s="81">
        <v>159.4</v>
      </c>
      <c r="DA24" s="81" t="e">
        <v>#DIV/0!</v>
      </c>
      <c r="DB24" s="77" t="e">
        <v>#DIV/0!</v>
      </c>
      <c r="DC24" s="81"/>
      <c r="DD24" s="81"/>
      <c r="DE24" s="81">
        <v>3</v>
      </c>
      <c r="DF24" s="77">
        <v>0</v>
      </c>
      <c r="DG24" s="81"/>
      <c r="DH24" s="81"/>
      <c r="DI24" s="81">
        <v>3</v>
      </c>
      <c r="DJ24" s="81"/>
      <c r="DK24" s="81"/>
      <c r="DL24" s="81" t="e">
        <v>#DIV/0!</v>
      </c>
      <c r="DM24" s="93" t="e">
        <v>#DIV/0!</v>
      </c>
      <c r="DN24" s="82"/>
      <c r="DO24" s="82"/>
      <c r="DP24" s="81" t="e">
        <v>#DIV/0!</v>
      </c>
      <c r="DQ24" s="77" t="e">
        <v>#DIV/0!</v>
      </c>
      <c r="DR24" s="82"/>
      <c r="DS24" s="82"/>
      <c r="DT24" s="94" t="e">
        <v>#DIV/0!</v>
      </c>
      <c r="DU24" s="95" t="e">
        <v>#DIV/0!</v>
      </c>
      <c r="DV24" s="95" t="e">
        <v>#DIV/0!</v>
      </c>
      <c r="DW24" s="38"/>
    </row>
    <row r="25" spans="1:127" customFormat="1" ht="45" hidden="1" x14ac:dyDescent="0.25">
      <c r="A25" s="75">
        <v>17</v>
      </c>
      <c r="B25" s="88" t="s">
        <v>148</v>
      </c>
      <c r="C25" s="88" t="s">
        <v>164</v>
      </c>
      <c r="D25" s="81">
        <v>0</v>
      </c>
      <c r="E25" s="76">
        <v>0</v>
      </c>
      <c r="F25" s="81"/>
      <c r="G25" s="81">
        <v>35621174</v>
      </c>
      <c r="H25" s="81">
        <v>0</v>
      </c>
      <c r="I25" s="77">
        <v>0</v>
      </c>
      <c r="J25" s="81"/>
      <c r="K25" s="81">
        <v>35621174</v>
      </c>
      <c r="L25" s="81">
        <v>0</v>
      </c>
      <c r="M25" s="77">
        <v>0</v>
      </c>
      <c r="N25" s="86">
        <f t="shared" si="9"/>
        <v>0</v>
      </c>
      <c r="O25" s="81">
        <v>28500000</v>
      </c>
      <c r="P25" s="81">
        <v>0</v>
      </c>
      <c r="Q25" s="77">
        <v>0</v>
      </c>
      <c r="R25" s="81">
        <f t="shared" si="3"/>
        <v>0</v>
      </c>
      <c r="S25" s="86">
        <v>35621174</v>
      </c>
      <c r="T25" s="81">
        <v>3</v>
      </c>
      <c r="U25" s="77">
        <v>0</v>
      </c>
      <c r="V25" s="89" t="s">
        <v>209</v>
      </c>
      <c r="W25" s="81">
        <v>0</v>
      </c>
      <c r="X25" s="81"/>
      <c r="Y25" s="81"/>
      <c r="Z25" s="81">
        <v>0</v>
      </c>
      <c r="AA25" s="81">
        <v>124295300</v>
      </c>
      <c r="AB25" s="81">
        <v>3</v>
      </c>
      <c r="AC25" s="76">
        <v>0</v>
      </c>
      <c r="AD25" s="81"/>
      <c r="AE25" s="81"/>
      <c r="AF25" s="81">
        <v>0</v>
      </c>
      <c r="AG25" s="80">
        <v>-12</v>
      </c>
      <c r="AH25" s="80">
        <v>5</v>
      </c>
      <c r="AI25" s="80">
        <v>21</v>
      </c>
      <c r="AJ25" s="81"/>
      <c r="AK25" s="80"/>
      <c r="AL25" s="81"/>
      <c r="AM25" s="81"/>
      <c r="AN25" s="81"/>
      <c r="AO25" s="81"/>
      <c r="AP25" s="81"/>
      <c r="AQ25" s="81"/>
      <c r="AR25" s="81" t="e">
        <v>#DIV/0!</v>
      </c>
      <c r="AS25" s="77" t="e">
        <v>#DIV/0!</v>
      </c>
      <c r="AT25" s="86">
        <f t="shared" si="4"/>
        <v>0</v>
      </c>
      <c r="AU25" s="81">
        <f t="shared" si="5"/>
        <v>124295300</v>
      </c>
      <c r="AV25" s="81" t="e">
        <v>#DIV/0!</v>
      </c>
      <c r="AW25" s="77" t="e">
        <v>#DIV/0!</v>
      </c>
      <c r="AX25" s="86">
        <f t="shared" si="6"/>
        <v>0</v>
      </c>
      <c r="AY25" s="81"/>
      <c r="AZ25" s="81">
        <v>2</v>
      </c>
      <c r="BA25" s="81">
        <f t="shared" si="7"/>
        <v>0</v>
      </c>
      <c r="BB25" s="81"/>
      <c r="BC25" s="81">
        <v>1</v>
      </c>
      <c r="BD25" s="77">
        <v>0</v>
      </c>
      <c r="BE25" s="81"/>
      <c r="BF25" s="81"/>
      <c r="BG25" s="81">
        <v>1</v>
      </c>
      <c r="BH25" s="81"/>
      <c r="BI25" s="81"/>
      <c r="BJ25" s="81" t="e">
        <v>#DIV/0!</v>
      </c>
      <c r="BK25" s="76" t="e">
        <v>#DIV/0!</v>
      </c>
      <c r="BL25" s="81"/>
      <c r="BM25" s="81"/>
      <c r="BN25" s="81"/>
      <c r="BO25" s="81"/>
      <c r="BP25" s="81">
        <v>0</v>
      </c>
      <c r="BQ25" s="77">
        <v>1.1058761463384279</v>
      </c>
      <c r="BR25" s="81">
        <v>34407098</v>
      </c>
      <c r="BS25" s="81">
        <v>35.6</v>
      </c>
      <c r="BT25" s="81">
        <v>12</v>
      </c>
      <c r="BU25" s="83">
        <v>72830</v>
      </c>
      <c r="BV25" s="81" t="e">
        <v>#DIV/0!</v>
      </c>
      <c r="BW25" s="77" t="e">
        <v>#DIV/0!</v>
      </c>
      <c r="BX25" s="81">
        <v>122139318</v>
      </c>
      <c r="BY25" s="86">
        <f t="shared" si="8"/>
        <v>124295300</v>
      </c>
      <c r="BZ25" s="85">
        <v>2</v>
      </c>
      <c r="CA25" s="90">
        <v>2</v>
      </c>
      <c r="CB25" s="81">
        <v>4</v>
      </c>
      <c r="CC25" s="81">
        <v>4</v>
      </c>
      <c r="CD25" s="81">
        <v>4</v>
      </c>
      <c r="CE25" s="81">
        <v>3</v>
      </c>
      <c r="CF25" s="77">
        <v>1</v>
      </c>
      <c r="CG25" s="81">
        <v>2</v>
      </c>
      <c r="CH25" s="81">
        <v>2</v>
      </c>
      <c r="CI25" s="85">
        <v>5</v>
      </c>
      <c r="CJ25" s="81">
        <v>0</v>
      </c>
      <c r="CK25" s="81" t="e">
        <v>#DIV/0!</v>
      </c>
      <c r="CL25" s="91"/>
      <c r="CM25" s="91"/>
      <c r="CN25" s="85">
        <v>3</v>
      </c>
      <c r="CO25" s="81"/>
      <c r="CP25" s="85">
        <v>3</v>
      </c>
      <c r="CQ25" s="81"/>
      <c r="CR25" s="81"/>
      <c r="CS25" s="81"/>
      <c r="CT25" s="81"/>
      <c r="CU25" s="81">
        <v>5</v>
      </c>
      <c r="CV25" s="81">
        <v>6</v>
      </c>
      <c r="CW25" s="81">
        <v>6</v>
      </c>
      <c r="CX25" s="92">
        <v>4</v>
      </c>
      <c r="CY25" s="81"/>
      <c r="CZ25" s="81">
        <v>18</v>
      </c>
      <c r="DA25" s="81" t="e">
        <v>#DIV/0!</v>
      </c>
      <c r="DB25" s="77" t="e">
        <v>#DIV/0!</v>
      </c>
      <c r="DC25" s="81"/>
      <c r="DD25" s="81"/>
      <c r="DE25" s="81">
        <v>3</v>
      </c>
      <c r="DF25" s="77">
        <v>0</v>
      </c>
      <c r="DG25" s="81">
        <v>0</v>
      </c>
      <c r="DH25" s="81"/>
      <c r="DI25" s="81">
        <v>3</v>
      </c>
      <c r="DJ25" s="81"/>
      <c r="DK25" s="81"/>
      <c r="DL25" s="81" t="e">
        <v>#DIV/0!</v>
      </c>
      <c r="DM25" s="93" t="e">
        <v>#DIV/0!</v>
      </c>
      <c r="DN25" s="82"/>
      <c r="DO25" s="82"/>
      <c r="DP25" s="81" t="e">
        <v>#DIV/0!</v>
      </c>
      <c r="DQ25" s="77" t="e">
        <v>#DIV/0!</v>
      </c>
      <c r="DR25" s="82"/>
      <c r="DS25" s="82"/>
      <c r="DT25" s="94" t="e">
        <v>#DIV/0!</v>
      </c>
      <c r="DU25" s="95" t="e">
        <v>#DIV/0!</v>
      </c>
      <c r="DV25" s="95" t="e">
        <v>#DIV/0!</v>
      </c>
      <c r="DW25" s="38"/>
    </row>
    <row r="26" spans="1:127" customFormat="1" ht="45" hidden="1" x14ac:dyDescent="0.25">
      <c r="A26" s="75">
        <v>18</v>
      </c>
      <c r="B26" s="88" t="s">
        <v>150</v>
      </c>
      <c r="C26" s="88" t="s">
        <v>165</v>
      </c>
      <c r="D26" s="81">
        <v>0</v>
      </c>
      <c r="E26" s="76">
        <v>0</v>
      </c>
      <c r="F26" s="81"/>
      <c r="G26" s="81">
        <v>6319739.7699999996</v>
      </c>
      <c r="H26" s="81">
        <v>0</v>
      </c>
      <c r="I26" s="77">
        <v>0</v>
      </c>
      <c r="J26" s="81"/>
      <c r="K26" s="81">
        <v>7618512.0300000003</v>
      </c>
      <c r="L26" s="81">
        <v>0</v>
      </c>
      <c r="M26" s="77">
        <v>0</v>
      </c>
      <c r="N26" s="86">
        <f t="shared" si="9"/>
        <v>0</v>
      </c>
      <c r="O26" s="81">
        <v>5828200</v>
      </c>
      <c r="P26" s="81">
        <v>0</v>
      </c>
      <c r="Q26" s="77">
        <v>0</v>
      </c>
      <c r="R26" s="81">
        <f t="shared" si="3"/>
        <v>0</v>
      </c>
      <c r="S26" s="86">
        <v>7618512.0300000003</v>
      </c>
      <c r="T26" s="81">
        <v>3</v>
      </c>
      <c r="U26" s="77">
        <v>0</v>
      </c>
      <c r="V26" s="89" t="s">
        <v>209</v>
      </c>
      <c r="W26" s="81">
        <v>0</v>
      </c>
      <c r="X26" s="81"/>
      <c r="Y26" s="81"/>
      <c r="Z26" s="81">
        <v>0</v>
      </c>
      <c r="AA26" s="81">
        <v>59755140</v>
      </c>
      <c r="AB26" s="81">
        <v>3</v>
      </c>
      <c r="AC26" s="76">
        <v>0</v>
      </c>
      <c r="AD26" s="81"/>
      <c r="AE26" s="81"/>
      <c r="AF26" s="81">
        <v>0</v>
      </c>
      <c r="AG26" s="80">
        <v>19</v>
      </c>
      <c r="AH26" s="80">
        <v>31</v>
      </c>
      <c r="AI26" s="80">
        <v>16</v>
      </c>
      <c r="AJ26" s="81"/>
      <c r="AK26" s="80"/>
      <c r="AL26" s="81"/>
      <c r="AM26" s="81"/>
      <c r="AN26" s="81"/>
      <c r="AO26" s="81"/>
      <c r="AP26" s="81"/>
      <c r="AQ26" s="81"/>
      <c r="AR26" s="81" t="e">
        <v>#DIV/0!</v>
      </c>
      <c r="AS26" s="77" t="e">
        <v>#DIV/0!</v>
      </c>
      <c r="AT26" s="86">
        <f t="shared" si="4"/>
        <v>0</v>
      </c>
      <c r="AU26" s="81">
        <f t="shared" si="5"/>
        <v>59755140</v>
      </c>
      <c r="AV26" s="81" t="e">
        <v>#DIV/0!</v>
      </c>
      <c r="AW26" s="77" t="e">
        <v>#DIV/0!</v>
      </c>
      <c r="AX26" s="86">
        <f t="shared" si="6"/>
        <v>0</v>
      </c>
      <c r="AY26" s="81"/>
      <c r="AZ26" s="81">
        <v>2</v>
      </c>
      <c r="BA26" s="81">
        <f t="shared" si="7"/>
        <v>0</v>
      </c>
      <c r="BB26" s="81"/>
      <c r="BC26" s="81">
        <v>1</v>
      </c>
      <c r="BD26" s="77">
        <v>0</v>
      </c>
      <c r="BE26" s="81"/>
      <c r="BF26" s="81"/>
      <c r="BG26" s="81">
        <v>1</v>
      </c>
      <c r="BH26" s="81"/>
      <c r="BI26" s="81"/>
      <c r="BJ26" s="81" t="e">
        <v>#DIV/0!</v>
      </c>
      <c r="BK26" s="76" t="e">
        <v>#DIV/0!</v>
      </c>
      <c r="BL26" s="81"/>
      <c r="BM26" s="81"/>
      <c r="BN26" s="81"/>
      <c r="BO26" s="81"/>
      <c r="BP26" s="81">
        <v>0</v>
      </c>
      <c r="BQ26" s="77">
        <v>1.07414980090622</v>
      </c>
      <c r="BR26" s="81">
        <v>15114099.756000001</v>
      </c>
      <c r="BS26" s="81">
        <v>16.100000000000001</v>
      </c>
      <c r="BT26" s="81">
        <v>12</v>
      </c>
      <c r="BU26" s="83">
        <v>72830</v>
      </c>
      <c r="BV26" s="81" t="e">
        <v>#DIV/0!</v>
      </c>
      <c r="BW26" s="77" t="e">
        <v>#DIV/0!</v>
      </c>
      <c r="BX26" s="81">
        <v>46891530</v>
      </c>
      <c r="BY26" s="86">
        <f t="shared" si="8"/>
        <v>59755140</v>
      </c>
      <c r="BZ26" s="85">
        <v>2</v>
      </c>
      <c r="CA26" s="90">
        <v>1.75</v>
      </c>
      <c r="CB26" s="81">
        <v>3</v>
      </c>
      <c r="CC26" s="81">
        <v>4</v>
      </c>
      <c r="CD26" s="81">
        <v>4</v>
      </c>
      <c r="CE26" s="81">
        <v>3</v>
      </c>
      <c r="CF26" s="77">
        <v>1</v>
      </c>
      <c r="CG26" s="81">
        <v>2</v>
      </c>
      <c r="CH26" s="81">
        <v>2</v>
      </c>
      <c r="CI26" s="85">
        <v>5</v>
      </c>
      <c r="CJ26" s="81">
        <v>0</v>
      </c>
      <c r="CK26" s="81" t="e">
        <v>#DIV/0!</v>
      </c>
      <c r="CL26" s="91"/>
      <c r="CM26" s="91"/>
      <c r="CN26" s="85">
        <v>3</v>
      </c>
      <c r="CO26" s="81"/>
      <c r="CP26" s="85">
        <v>3</v>
      </c>
      <c r="CQ26" s="81"/>
      <c r="CR26" s="81"/>
      <c r="CS26" s="81"/>
      <c r="CT26" s="81"/>
      <c r="CU26" s="81">
        <v>5</v>
      </c>
      <c r="CV26" s="81">
        <v>6</v>
      </c>
      <c r="CW26" s="81">
        <v>6</v>
      </c>
      <c r="CX26" s="92">
        <v>4</v>
      </c>
      <c r="CY26" s="81"/>
      <c r="CZ26" s="81">
        <v>145.6</v>
      </c>
      <c r="DA26" s="81" t="e">
        <v>#DIV/0!</v>
      </c>
      <c r="DB26" s="77" t="e">
        <v>#DIV/0!</v>
      </c>
      <c r="DC26" s="81"/>
      <c r="DD26" s="81"/>
      <c r="DE26" s="81">
        <v>3</v>
      </c>
      <c r="DF26" s="77">
        <v>0</v>
      </c>
      <c r="DG26" s="81">
        <v>0</v>
      </c>
      <c r="DH26" s="81"/>
      <c r="DI26" s="81">
        <v>3</v>
      </c>
      <c r="DJ26" s="81"/>
      <c r="DK26" s="81"/>
      <c r="DL26" s="81" t="e">
        <v>#DIV/0!</v>
      </c>
      <c r="DM26" s="93" t="e">
        <v>#DIV/0!</v>
      </c>
      <c r="DN26" s="82"/>
      <c r="DO26" s="82"/>
      <c r="DP26" s="81" t="e">
        <v>#DIV/0!</v>
      </c>
      <c r="DQ26" s="77" t="e">
        <v>#DIV/0!</v>
      </c>
      <c r="DR26" s="82"/>
      <c r="DS26" s="82"/>
      <c r="DT26" s="94" t="e">
        <v>#DIV/0!</v>
      </c>
      <c r="DU26" s="95" t="e">
        <v>#DIV/0!</v>
      </c>
      <c r="DV26" s="95" t="e">
        <v>#DIV/0!</v>
      </c>
      <c r="DW26" s="38"/>
    </row>
    <row r="27" spans="1:127" customFormat="1" ht="45" hidden="1" x14ac:dyDescent="0.25">
      <c r="A27" s="75">
        <v>19</v>
      </c>
      <c r="B27" s="88" t="s">
        <v>148</v>
      </c>
      <c r="C27" s="88" t="s">
        <v>166</v>
      </c>
      <c r="D27" s="81">
        <v>0</v>
      </c>
      <c r="E27" s="76">
        <v>0</v>
      </c>
      <c r="F27" s="81"/>
      <c r="G27" s="81">
        <v>3431548</v>
      </c>
      <c r="H27" s="81">
        <v>0</v>
      </c>
      <c r="I27" s="77">
        <v>0</v>
      </c>
      <c r="J27" s="81"/>
      <c r="K27" s="81">
        <v>4164832.57</v>
      </c>
      <c r="L27" s="81">
        <v>0</v>
      </c>
      <c r="M27" s="77">
        <v>0</v>
      </c>
      <c r="N27" s="86">
        <f t="shared" si="9"/>
        <v>0</v>
      </c>
      <c r="O27" s="81">
        <v>2899548</v>
      </c>
      <c r="P27" s="81">
        <v>0</v>
      </c>
      <c r="Q27" s="77">
        <v>0</v>
      </c>
      <c r="R27" s="81">
        <f t="shared" si="3"/>
        <v>0</v>
      </c>
      <c r="S27" s="86">
        <v>4164832.57</v>
      </c>
      <c r="T27" s="81">
        <v>3</v>
      </c>
      <c r="U27" s="77">
        <v>-4.2033605618775588E-2</v>
      </c>
      <c r="V27" s="89" t="s">
        <v>209</v>
      </c>
      <c r="W27" s="81">
        <v>2807247.81</v>
      </c>
      <c r="X27" s="81"/>
      <c r="Y27" s="81"/>
      <c r="Z27" s="81">
        <v>0</v>
      </c>
      <c r="AA27" s="81">
        <v>66785796</v>
      </c>
      <c r="AB27" s="81">
        <v>3</v>
      </c>
      <c r="AC27" s="76">
        <v>0</v>
      </c>
      <c r="AD27" s="81"/>
      <c r="AE27" s="81"/>
      <c r="AF27" s="81">
        <v>1</v>
      </c>
      <c r="AG27" s="80">
        <v>7</v>
      </c>
      <c r="AH27" s="80">
        <v>12</v>
      </c>
      <c r="AI27" s="80">
        <v>9</v>
      </c>
      <c r="AJ27" s="81"/>
      <c r="AK27" s="80"/>
      <c r="AL27" s="81"/>
      <c r="AM27" s="81"/>
      <c r="AN27" s="81"/>
      <c r="AO27" s="81"/>
      <c r="AP27" s="81"/>
      <c r="AQ27" s="81"/>
      <c r="AR27" s="81" t="e">
        <v>#DIV/0!</v>
      </c>
      <c r="AS27" s="77" t="e">
        <v>#DIV/0!</v>
      </c>
      <c r="AT27" s="86">
        <f t="shared" si="4"/>
        <v>0</v>
      </c>
      <c r="AU27" s="81">
        <f t="shared" si="5"/>
        <v>66785796</v>
      </c>
      <c r="AV27" s="81" t="e">
        <v>#DIV/0!</v>
      </c>
      <c r="AW27" s="77" t="e">
        <v>#DIV/0!</v>
      </c>
      <c r="AX27" s="86">
        <f t="shared" si="6"/>
        <v>0</v>
      </c>
      <c r="AY27" s="81"/>
      <c r="AZ27" s="81">
        <v>2</v>
      </c>
      <c r="BA27" s="81">
        <f t="shared" si="7"/>
        <v>0</v>
      </c>
      <c r="BB27" s="81"/>
      <c r="BC27" s="81">
        <v>1</v>
      </c>
      <c r="BD27" s="77">
        <v>0</v>
      </c>
      <c r="BE27" s="81"/>
      <c r="BF27" s="81"/>
      <c r="BG27" s="81">
        <v>1</v>
      </c>
      <c r="BH27" s="81"/>
      <c r="BI27" s="81"/>
      <c r="BJ27" s="81" t="e">
        <v>#DIV/0!</v>
      </c>
      <c r="BK27" s="76" t="e">
        <v>#DIV/0!</v>
      </c>
      <c r="BL27" s="81"/>
      <c r="BM27" s="81"/>
      <c r="BN27" s="81"/>
      <c r="BO27" s="81"/>
      <c r="BP27" s="81">
        <v>2</v>
      </c>
      <c r="BQ27" s="77">
        <v>1.0423710009611424</v>
      </c>
      <c r="BR27" s="81">
        <v>19312999.872000001</v>
      </c>
      <c r="BS27" s="81">
        <v>21.2</v>
      </c>
      <c r="BT27" s="81">
        <v>12</v>
      </c>
      <c r="BU27" s="83">
        <v>72830</v>
      </c>
      <c r="BV27" s="81" t="e">
        <v>#DIV/0!</v>
      </c>
      <c r="BW27" s="77" t="e">
        <v>#DIV/0!</v>
      </c>
      <c r="BX27" s="81">
        <v>58019854.20000001</v>
      </c>
      <c r="BY27" s="86">
        <f t="shared" si="8"/>
        <v>66785796</v>
      </c>
      <c r="BZ27" s="85">
        <v>0</v>
      </c>
      <c r="CA27" s="90">
        <v>0.5</v>
      </c>
      <c r="CB27" s="81">
        <v>1</v>
      </c>
      <c r="CC27" s="81">
        <v>0</v>
      </c>
      <c r="CD27" s="81">
        <v>2</v>
      </c>
      <c r="CE27" s="81">
        <v>3</v>
      </c>
      <c r="CF27" s="77">
        <v>1</v>
      </c>
      <c r="CG27" s="81">
        <v>2</v>
      </c>
      <c r="CH27" s="81">
        <v>2</v>
      </c>
      <c r="CI27" s="85">
        <v>5</v>
      </c>
      <c r="CJ27" s="81">
        <v>0</v>
      </c>
      <c r="CK27" s="81" t="e">
        <v>#DIV/0!</v>
      </c>
      <c r="CL27" s="91"/>
      <c r="CM27" s="91"/>
      <c r="CN27" s="85">
        <v>3</v>
      </c>
      <c r="CO27" s="81"/>
      <c r="CP27" s="85">
        <v>3</v>
      </c>
      <c r="CQ27" s="81"/>
      <c r="CR27" s="81"/>
      <c r="CS27" s="81"/>
      <c r="CT27" s="81"/>
      <c r="CU27" s="81">
        <v>4.166666666666667</v>
      </c>
      <c r="CV27" s="81">
        <v>5</v>
      </c>
      <c r="CW27" s="81">
        <v>6</v>
      </c>
      <c r="CX27" s="92">
        <v>4</v>
      </c>
      <c r="CY27" s="81"/>
      <c r="CZ27" s="81">
        <v>21.2</v>
      </c>
      <c r="DA27" s="81" t="e">
        <v>#DIV/0!</v>
      </c>
      <c r="DB27" s="77" t="e">
        <v>#DIV/0!</v>
      </c>
      <c r="DC27" s="81"/>
      <c r="DD27" s="81"/>
      <c r="DE27" s="81">
        <v>3</v>
      </c>
      <c r="DF27" s="77">
        <v>0</v>
      </c>
      <c r="DG27" s="81">
        <v>0</v>
      </c>
      <c r="DH27" s="81"/>
      <c r="DI27" s="81">
        <v>3</v>
      </c>
      <c r="DJ27" s="81"/>
      <c r="DK27" s="81"/>
      <c r="DL27" s="81" t="e">
        <v>#DIV/0!</v>
      </c>
      <c r="DM27" s="93" t="e">
        <v>#DIV/0!</v>
      </c>
      <c r="DN27" s="82"/>
      <c r="DO27" s="82"/>
      <c r="DP27" s="81" t="e">
        <v>#DIV/0!</v>
      </c>
      <c r="DQ27" s="77" t="e">
        <v>#DIV/0!</v>
      </c>
      <c r="DR27" s="82"/>
      <c r="DS27" s="82"/>
      <c r="DT27" s="94" t="e">
        <v>#DIV/0!</v>
      </c>
      <c r="DU27" s="95" t="e">
        <v>#DIV/0!</v>
      </c>
      <c r="DV27" s="95" t="e">
        <v>#DIV/0!</v>
      </c>
      <c r="DW27" s="38"/>
    </row>
    <row r="28" spans="1:127" customFormat="1" ht="45" hidden="1" x14ac:dyDescent="0.25">
      <c r="A28" s="75">
        <v>20</v>
      </c>
      <c r="B28" s="88" t="s">
        <v>150</v>
      </c>
      <c r="C28" s="88" t="s">
        <v>167</v>
      </c>
      <c r="D28" s="81">
        <v>0</v>
      </c>
      <c r="E28" s="76">
        <v>0</v>
      </c>
      <c r="F28" s="81"/>
      <c r="G28" s="81">
        <v>240168.52</v>
      </c>
      <c r="H28" s="81">
        <v>0</v>
      </c>
      <c r="I28" s="77">
        <v>0</v>
      </c>
      <c r="J28" s="81"/>
      <c r="K28" s="81">
        <v>428209.62</v>
      </c>
      <c r="L28" s="81">
        <v>0</v>
      </c>
      <c r="M28" s="77">
        <v>0</v>
      </c>
      <c r="N28" s="86">
        <f t="shared" si="9"/>
        <v>0</v>
      </c>
      <c r="O28" s="81">
        <v>306116.7</v>
      </c>
      <c r="P28" s="81">
        <v>0</v>
      </c>
      <c r="Q28" s="77">
        <v>0</v>
      </c>
      <c r="R28" s="81">
        <f t="shared" si="3"/>
        <v>0</v>
      </c>
      <c r="S28" s="86">
        <v>428209.62</v>
      </c>
      <c r="T28" s="81">
        <v>3</v>
      </c>
      <c r="U28" s="77">
        <v>0</v>
      </c>
      <c r="V28" s="81">
        <v>99723.73</v>
      </c>
      <c r="W28" s="81">
        <v>99723.73</v>
      </c>
      <c r="X28" s="81"/>
      <c r="Y28" s="81"/>
      <c r="Z28" s="81">
        <v>0</v>
      </c>
      <c r="AA28" s="81">
        <v>46203440</v>
      </c>
      <c r="AB28" s="81">
        <v>3</v>
      </c>
      <c r="AC28" s="76">
        <v>0</v>
      </c>
      <c r="AD28" s="81"/>
      <c r="AE28" s="81"/>
      <c r="AF28" s="81">
        <v>0</v>
      </c>
      <c r="AG28" s="80">
        <v>-2</v>
      </c>
      <c r="AH28" s="80">
        <v>17</v>
      </c>
      <c r="AI28" s="80">
        <v>23</v>
      </c>
      <c r="AJ28" s="81"/>
      <c r="AK28" s="80"/>
      <c r="AL28" s="81"/>
      <c r="AM28" s="81"/>
      <c r="AN28" s="81"/>
      <c r="AO28" s="81"/>
      <c r="AP28" s="81"/>
      <c r="AQ28" s="81"/>
      <c r="AR28" s="81" t="e">
        <v>#DIV/0!</v>
      </c>
      <c r="AS28" s="77" t="e">
        <v>#DIV/0!</v>
      </c>
      <c r="AT28" s="86">
        <f t="shared" si="4"/>
        <v>0</v>
      </c>
      <c r="AU28" s="81">
        <f t="shared" si="5"/>
        <v>46203440</v>
      </c>
      <c r="AV28" s="81" t="e">
        <v>#DIV/0!</v>
      </c>
      <c r="AW28" s="77" t="e">
        <v>#DIV/0!</v>
      </c>
      <c r="AX28" s="86">
        <f t="shared" si="6"/>
        <v>0</v>
      </c>
      <c r="AY28" s="81"/>
      <c r="AZ28" s="81">
        <v>2</v>
      </c>
      <c r="BA28" s="81">
        <f t="shared" si="7"/>
        <v>0</v>
      </c>
      <c r="BB28" s="81"/>
      <c r="BC28" s="81">
        <v>1</v>
      </c>
      <c r="BD28" s="77">
        <v>0</v>
      </c>
      <c r="BE28" s="81"/>
      <c r="BF28" s="81"/>
      <c r="BG28" s="81">
        <v>1</v>
      </c>
      <c r="BH28" s="81"/>
      <c r="BI28" s="81"/>
      <c r="BJ28" s="81" t="e">
        <v>#DIV/0!</v>
      </c>
      <c r="BK28" s="76" t="e">
        <v>#DIV/0!</v>
      </c>
      <c r="BL28" s="81"/>
      <c r="BM28" s="81"/>
      <c r="BN28" s="81"/>
      <c r="BO28" s="81"/>
      <c r="BP28" s="81">
        <v>2</v>
      </c>
      <c r="BQ28" s="77">
        <v>1.0372828848002198</v>
      </c>
      <c r="BR28" s="81">
        <v>14504700</v>
      </c>
      <c r="BS28" s="81">
        <v>16</v>
      </c>
      <c r="BT28" s="81">
        <v>12</v>
      </c>
      <c r="BU28" s="83">
        <v>72830</v>
      </c>
      <c r="BV28" s="81" t="e">
        <v>#DIV/0!</v>
      </c>
      <c r="BW28" s="77" t="e">
        <v>#DIV/0!</v>
      </c>
      <c r="BX28" s="81">
        <v>42917826</v>
      </c>
      <c r="BY28" s="86">
        <f t="shared" si="8"/>
        <v>46203440</v>
      </c>
      <c r="BZ28" s="85">
        <v>2</v>
      </c>
      <c r="CA28" s="90">
        <v>2</v>
      </c>
      <c r="CB28" s="81">
        <v>4</v>
      </c>
      <c r="CC28" s="81">
        <v>4</v>
      </c>
      <c r="CD28" s="81">
        <v>4</v>
      </c>
      <c r="CE28" s="81">
        <v>3</v>
      </c>
      <c r="CF28" s="77">
        <v>1</v>
      </c>
      <c r="CG28" s="81">
        <v>2</v>
      </c>
      <c r="CH28" s="81">
        <v>2</v>
      </c>
      <c r="CI28" s="85">
        <v>5</v>
      </c>
      <c r="CJ28" s="81">
        <v>0</v>
      </c>
      <c r="CK28" s="81" t="e">
        <v>#DIV/0!</v>
      </c>
      <c r="CL28" s="91"/>
      <c r="CM28" s="91"/>
      <c r="CN28" s="85">
        <v>3</v>
      </c>
      <c r="CO28" s="81"/>
      <c r="CP28" s="85">
        <v>0</v>
      </c>
      <c r="CQ28" s="81">
        <v>1</v>
      </c>
      <c r="CR28" s="81"/>
      <c r="CS28" s="81"/>
      <c r="CT28" s="81"/>
      <c r="CU28" s="81">
        <v>5</v>
      </c>
      <c r="CV28" s="81">
        <v>6</v>
      </c>
      <c r="CW28" s="81">
        <v>6</v>
      </c>
      <c r="CX28" s="92">
        <v>4</v>
      </c>
      <c r="CY28" s="81"/>
      <c r="CZ28" s="81">
        <v>34.97</v>
      </c>
      <c r="DA28" s="81" t="e">
        <v>#DIV/0!</v>
      </c>
      <c r="DB28" s="77" t="e">
        <v>#DIV/0!</v>
      </c>
      <c r="DC28" s="81"/>
      <c r="DD28" s="81"/>
      <c r="DE28" s="81">
        <v>3</v>
      </c>
      <c r="DF28" s="77">
        <v>0</v>
      </c>
      <c r="DG28" s="81">
        <v>119.14</v>
      </c>
      <c r="DH28" s="81"/>
      <c r="DI28" s="81">
        <v>3</v>
      </c>
      <c r="DJ28" s="81"/>
      <c r="DK28" s="81"/>
      <c r="DL28" s="81" t="e">
        <v>#DIV/0!</v>
      </c>
      <c r="DM28" s="93" t="e">
        <v>#DIV/0!</v>
      </c>
      <c r="DN28" s="82"/>
      <c r="DO28" s="82"/>
      <c r="DP28" s="81" t="e">
        <v>#DIV/0!</v>
      </c>
      <c r="DQ28" s="77" t="e">
        <v>#DIV/0!</v>
      </c>
      <c r="DR28" s="82"/>
      <c r="DS28" s="82"/>
      <c r="DT28" s="94" t="e">
        <v>#DIV/0!</v>
      </c>
      <c r="DU28" s="95" t="e">
        <v>#DIV/0!</v>
      </c>
      <c r="DV28" s="95" t="e">
        <v>#DIV/0!</v>
      </c>
      <c r="DW28" s="38"/>
    </row>
    <row r="29" spans="1:127" customFormat="1" ht="45" hidden="1" x14ac:dyDescent="0.25">
      <c r="A29" s="36">
        <v>21</v>
      </c>
      <c r="B29" s="6" t="s">
        <v>150</v>
      </c>
      <c r="C29" s="6" t="s">
        <v>168</v>
      </c>
      <c r="D29" s="10">
        <f t="shared" ref="D29:D63" si="10">IF(E29&gt;1,0,IF(F29/G29&lt;$G$7/100,0,IF(F29/G29&gt;$F$7/100,3,$D$7*(F29/G29-$G$7/100)/(($F$7-$G$7)/100))))</f>
        <v>0</v>
      </c>
      <c r="E29" s="19">
        <f t="shared" ref="E29:E63" si="11">IF(G29=0,0,F29/G29)</f>
        <v>1.0039978324428365</v>
      </c>
      <c r="F29" s="4">
        <f>'[3]Для учреждений'!$H$6</f>
        <v>15882562.810000001</v>
      </c>
      <c r="G29" s="30">
        <f>'[3]Для учреждений'!$H$7</f>
        <v>15819319.82</v>
      </c>
      <c r="H29" s="10">
        <f t="shared" ref="H29:H63" si="12">IF(J29/K29&lt;$K$7/100,0,IF(J29/K29&gt;$J$7/100,3,$H$7*(J29/K29-$K$7/100)/(($J$7-$K$7)/100)))</f>
        <v>2.6478933870404799</v>
      </c>
      <c r="I29" s="14">
        <f t="shared" ref="I29:I63" si="13">IF(K29=0,0,J29/K29)</f>
        <v>0.97061049032107949</v>
      </c>
      <c r="J29" s="30">
        <f>'[3]Для учреждений'!$H$10</f>
        <v>15441060.529999999</v>
      </c>
      <c r="K29" s="30">
        <f>'[3]Для учреждений'!$H$11</f>
        <v>15908606.68</v>
      </c>
      <c r="L29" s="10">
        <f t="shared" ref="L29:L63" si="14">IF(N29/O29&lt;$O$7/100,0,IF(N29/O29&gt;$N$7/100,3,$L$7*(N29/O29-$O$7/100)/(($N$7-$O$7)/100)))</f>
        <v>3</v>
      </c>
      <c r="M29" s="14">
        <f t="shared" ref="M29:M63" si="15">IF(O29=0,0,N29/O29)</f>
        <v>1.0588375206666667</v>
      </c>
      <c r="N29" s="78">
        <f t="shared" si="9"/>
        <v>15882562.810000001</v>
      </c>
      <c r="O29" s="30">
        <f>'[3]Для учреждений'!$H$15</f>
        <v>15000000</v>
      </c>
      <c r="P29" s="10">
        <f t="shared" ref="P29:P63" si="16">IF(R29/S29&lt;$S$7/100,0,IF(R29/S29&gt;$R$7/100,3,$P$7*(R29/S29-$S$7/100)/(($R$7-$S$7)/100)))</f>
        <v>3</v>
      </c>
      <c r="Q29" s="14">
        <f t="shared" ref="Q29:Q63" si="17">IF(S29=0,0,R29/S29)</f>
        <v>0.97061049032107949</v>
      </c>
      <c r="R29" s="79">
        <f>J29</f>
        <v>15441060.529999999</v>
      </c>
      <c r="S29" s="15">
        <f>K29</f>
        <v>15908606.68</v>
      </c>
      <c r="T29" s="9">
        <f t="shared" ref="T29:T63" si="18">IF(V29=0,3,IF(U29&lt;0.01,3,IF(U29&gt;0.05,0,U29/(0.05-0.01)*3)))</f>
        <v>3</v>
      </c>
      <c r="U29" s="14">
        <f>IF(AA29=0,0,(V29-W29-X29-Y29-Z29)/AA29)</f>
        <v>-5.4066143949306818E-2</v>
      </c>
      <c r="V29" s="30">
        <f>'[3]Для учреждений'!$H$22</f>
        <v>70387.199999999997</v>
      </c>
      <c r="W29" s="30">
        <f>'[3]Для учреждений'!$H$23</f>
        <v>0</v>
      </c>
      <c r="X29" s="30">
        <f>'[3]Для учреждений'!$H$24</f>
        <v>0</v>
      </c>
      <c r="Y29" s="30">
        <f>'[3]Для учреждений'!$H$25</f>
        <v>9053185.0600000005</v>
      </c>
      <c r="Z29" s="30">
        <f>'[3]Для учреждений'!$H$26</f>
        <v>0</v>
      </c>
      <c r="AA29" s="30">
        <f>'[3]Для учреждений'!$H$27</f>
        <v>166144600</v>
      </c>
      <c r="AB29" s="32">
        <f t="shared" ref="AB29:AB63" si="19">IF(AE29=0,3,IF(AD29/AE29&lt;$AE$7/100,3,IF(AD29/AE29&gt;$AD$7/100,0,3)))</f>
        <v>0</v>
      </c>
      <c r="AC29" s="19">
        <f t="shared" ref="AC29:AC63" si="20">IF(AE29=0,0,AD29/AE29)</f>
        <v>4.9279017647345515</v>
      </c>
      <c r="AD29" s="30">
        <f>'[3]Для учреждений'!$H$30</f>
        <v>8755894.8699999992</v>
      </c>
      <c r="AE29" s="30">
        <f>'[3]Для учреждений'!$H$31</f>
        <v>1776799.8</v>
      </c>
      <c r="AF29" s="10">
        <f t="shared" ref="AF29:AF63" si="21">IF(AG29&gt;3,IF(AG29&lt;8,1,0),0)</f>
        <v>0</v>
      </c>
      <c r="AG29" s="16">
        <f t="shared" ref="AG29:AG63" si="22">AH29+4-AI29</f>
        <v>14</v>
      </c>
      <c r="AH29" s="30">
        <f>'[3]Для учреждений'!$H$34</f>
        <v>31</v>
      </c>
      <c r="AI29" s="30">
        <f>'[3]Для учреждений'!$H$35</f>
        <v>21</v>
      </c>
      <c r="AJ29" s="32"/>
      <c r="AK29" s="16"/>
      <c r="AL29" s="31"/>
      <c r="AM29" s="32"/>
      <c r="AN29" s="10"/>
      <c r="AO29" s="10"/>
      <c r="AP29" s="30">
        <f>'[3]Для учреждений'!$H$42</f>
        <v>8826282.0700000003</v>
      </c>
      <c r="AQ29" s="30">
        <f>'[3]Для учреждений'!$H$43</f>
        <v>228054386.80000001</v>
      </c>
      <c r="AR29" s="10">
        <f t="shared" ref="AR29:AR63" si="23">IF(AS29&lt;0.3,0,IF(AS29&gt;0.7,2,2*AS29/0.7))</f>
        <v>0</v>
      </c>
      <c r="AS29" s="14">
        <f t="shared" ref="AS29:AS63" si="24">AT29/(AT29+AU29)</f>
        <v>8.7253806326576783E-2</v>
      </c>
      <c r="AT29" s="78">
        <f t="shared" si="4"/>
        <v>15882562.810000001</v>
      </c>
      <c r="AU29" s="79">
        <f t="shared" si="5"/>
        <v>166144600</v>
      </c>
      <c r="AV29" s="10">
        <f t="shared" ref="AV29:AV63" si="25">IF(AW29/1&lt;$AY$7/100,0,IF(AW29/1&gt;$AX$7/100,$AV$7,($AX$7-$AY$7)*AW29))</f>
        <v>2</v>
      </c>
      <c r="AW29" s="14">
        <f>AX29/AY29-1</f>
        <v>0.10999269429564462</v>
      </c>
      <c r="AX29" s="78">
        <f>AT29</f>
        <v>15882562.810000001</v>
      </c>
      <c r="AY29" s="30">
        <f>'[3]Для учреждений'!$H$51</f>
        <v>14308709.32</v>
      </c>
      <c r="AZ29" s="10">
        <v>2</v>
      </c>
      <c r="BA29" s="79">
        <f t="shared" si="7"/>
        <v>15882562.810000001</v>
      </c>
      <c r="BB29" s="10">
        <v>0</v>
      </c>
      <c r="BC29" s="32">
        <f t="shared" ref="BC29:BC63" si="26">IF(BD29&lt;$BE$7/100,1,0)</f>
        <v>1</v>
      </c>
      <c r="BD29" s="14">
        <f t="shared" ref="BD29:BD63" si="27">IF(BF29=0,0,BE29/BF29)</f>
        <v>0</v>
      </c>
      <c r="BE29" s="9"/>
      <c r="BF29" s="30">
        <f>'[3]Для учреждений'!$H$58</f>
        <v>1025733.53</v>
      </c>
      <c r="BG29" s="10">
        <f t="shared" ref="BG29:BG63" si="28">IF(BH29=0,1,IF(BH29/BI29&lt;0.01,1,0))</f>
        <v>1</v>
      </c>
      <c r="BH29" s="9"/>
      <c r="BI29" s="30">
        <f>'[3]Для учреждений'!$H$61</f>
        <v>18631267.41</v>
      </c>
      <c r="BJ29" s="32">
        <f t="shared" ref="BJ29:BJ63" si="29">IF(BK29&lt;0.001,$BJ$7,0)</f>
        <v>4</v>
      </c>
      <c r="BK29" s="14">
        <f t="shared" ref="BK29:BK63" si="30">BL29/(BM29+BN29+BO29)</f>
        <v>0</v>
      </c>
      <c r="BL29" s="30">
        <f>'[3]Для учреждений'!$H$64</f>
        <v>0</v>
      </c>
      <c r="BM29" s="30">
        <f>'[3]Для учреждений'!$H$65</f>
        <v>458381526.94999999</v>
      </c>
      <c r="BN29" s="30">
        <f>'[3]Для учреждений'!$H$66</f>
        <v>0</v>
      </c>
      <c r="BO29" s="30">
        <f>'[3]Для учреждений'!$H$67</f>
        <v>12778844.4</v>
      </c>
      <c r="BP29" s="10">
        <f t="shared" ref="BP29:BP63" si="31">IF(BQ29&lt;0.95,0,IF(BQ29&lt;1.05,2,0))</f>
        <v>0</v>
      </c>
      <c r="BQ29" s="14">
        <f t="shared" ref="BQ29:BQ63" si="32">(BR29/BS29/BT29)/BU29</f>
        <v>1.1653911476226737</v>
      </c>
      <c r="BR29" s="30">
        <f>'[3]Для учреждений'!$H$70</f>
        <v>67934300</v>
      </c>
      <c r="BS29" s="30">
        <f>'[3]Для учреждений'!$H$71</f>
        <v>66.7</v>
      </c>
      <c r="BT29" s="30">
        <f>'[3]Для учреждений'!$H$72</f>
        <v>12</v>
      </c>
      <c r="BU29" s="30">
        <f>'[3]Для учреждений'!$H$73</f>
        <v>72830</v>
      </c>
      <c r="BV29" s="10">
        <f t="shared" ref="BV29:BV63" si="33">IF(BW29&lt;0.7,0,IF(BW29&lt;0.8,2,0))</f>
        <v>2</v>
      </c>
      <c r="BW29" s="14">
        <f t="shared" ref="BW29:BW63" si="34">BX29/BY29</f>
        <v>0.78490865244728691</v>
      </c>
      <c r="BX29" s="30">
        <f>'[3]Для учреждений'!$H$76</f>
        <v>142874695.06999999</v>
      </c>
      <c r="BY29" s="30">
        <f>'[3]Для учреждений'!$H$77</f>
        <v>182027162.81</v>
      </c>
      <c r="BZ29" s="3">
        <f t="shared" ref="BZ29:BZ63" si="35">IF((CB29+CC29)/CD29&lt;0.6,0,2)</f>
        <v>2</v>
      </c>
      <c r="CA29" s="18">
        <f t="shared" si="0"/>
        <v>2</v>
      </c>
      <c r="CB29" s="30">
        <f>'[3]Для учреждений'!$H$80</f>
        <v>3</v>
      </c>
      <c r="CC29" s="30">
        <f>'[3]Для учреждений'!$H$81</f>
        <v>3</v>
      </c>
      <c r="CD29" s="30">
        <f>'[3]Для учреждений'!$H$82</f>
        <v>3</v>
      </c>
      <c r="CE29" s="10">
        <f t="shared" ref="CE29:CE63" si="36">IF(CG29/CH29&lt;$CG$7/100,0,IF(CG29/CH29&gt;$CH$7/100,3,$CE$7*(CG29/CH29-$CE$7/100)/(($CG$7-$CH$7)/100)))</f>
        <v>3</v>
      </c>
      <c r="CF29" s="14">
        <f t="shared" ref="CF29:CF63" si="37">CG29/CH29</f>
        <v>1</v>
      </c>
      <c r="CG29" s="30">
        <f>'[3]Для учреждений'!$H$85</f>
        <v>3</v>
      </c>
      <c r="CH29" s="30">
        <f>'[3]Для учреждений'!$H$86</f>
        <v>3</v>
      </c>
      <c r="CI29" s="3">
        <f t="shared" ref="CI29:CI63" si="38">IF(CJ29&gt;0,0,5)</f>
        <v>5</v>
      </c>
      <c r="CJ29" s="30">
        <f>'[3]Для учреждений'!$H$88</f>
        <v>0</v>
      </c>
      <c r="CK29" s="10">
        <f t="shared" si="1"/>
        <v>2</v>
      </c>
      <c r="CL29" s="30">
        <f>'[3]Для учреждений'!$H$90</f>
        <v>94</v>
      </c>
      <c r="CM29" s="30">
        <f>'[3]Для учреждений'!$H$91</f>
        <v>94</v>
      </c>
      <c r="CN29" s="3">
        <f t="shared" ref="CN29:CN63" si="39">IF(CO29&gt;0,0,3)</f>
        <v>3</v>
      </c>
      <c r="CO29" s="30">
        <f>'[3]Для учреждений'!$H$93</f>
        <v>0</v>
      </c>
      <c r="CP29" s="3">
        <f t="shared" ref="CP29:CP63" si="40">IF(CQ29&gt;0,0,3)</f>
        <v>3</v>
      </c>
      <c r="CQ29" s="30">
        <f>'[3]Для учреждений'!$H$95</f>
        <v>0</v>
      </c>
      <c r="CR29" s="10"/>
      <c r="CS29" s="30">
        <f>'[3]Для учреждений'!$H$97</f>
        <v>4</v>
      </c>
      <c r="CT29" s="30">
        <f>'[3]Для учреждений'!$H$98</f>
        <v>4</v>
      </c>
      <c r="CU29" s="10">
        <f t="shared" ref="CU29:CU63" si="41">IF(CW29/CV29&lt;0.95,0,5*(CV29/CW29))</f>
        <v>5</v>
      </c>
      <c r="CV29" s="30">
        <f>'[3]Для учреждений'!$H$100</f>
        <v>6</v>
      </c>
      <c r="CW29" s="30">
        <f>'[3]Для учреждений'!$H$101</f>
        <v>6</v>
      </c>
      <c r="CX29" s="5">
        <f t="shared" si="2"/>
        <v>4</v>
      </c>
      <c r="CY29" s="26">
        <v>0</v>
      </c>
      <c r="CZ29" s="31">
        <v>47.12</v>
      </c>
      <c r="DA29" s="32">
        <f t="shared" ref="DA29:DA63" si="42">IF(DC29/DD29&gt;1,0,IF(DC29/DD29&lt;$DD$7/100,0,IF(DC29/DD29&gt;$DC$7/100,$DA$7,$DA$7*(DC29/DD29-$DD$7/100)/(($DC$7-$DD$7)/100))))</f>
        <v>3.3184355608866198</v>
      </c>
      <c r="DB29" s="14">
        <f t="shared" ref="DB29:DB63" si="43">DC29/DD29</f>
        <v>0.95784915572881513</v>
      </c>
      <c r="DC29" s="30">
        <f>'[3]Для учреждений'!$H$107</f>
        <v>233617863.88</v>
      </c>
      <c r="DD29" s="30">
        <f>'[3]Для учреждений'!$H$108</f>
        <v>243898386.80000001</v>
      </c>
      <c r="DE29" s="32">
        <f t="shared" ref="DE29:DE63" si="44">IF(DF29&gt;0.01,0,3)</f>
        <v>3</v>
      </c>
      <c r="DF29" s="14">
        <f t="shared" ref="DF29:DF63" si="45">IF(DH29=0,0,DG29/DH29)</f>
        <v>0</v>
      </c>
      <c r="DG29" s="30">
        <f>'[3]Для учреждений'!$H$111</f>
        <v>0</v>
      </c>
      <c r="DH29" s="30">
        <f>'[3]Для учреждений'!$H$112</f>
        <v>0</v>
      </c>
      <c r="DI29" s="10">
        <v>3</v>
      </c>
      <c r="DJ29" s="9"/>
      <c r="DK29" s="9"/>
      <c r="DL29" s="10">
        <f t="shared" ref="DL29:DL63" si="46">IF(DM29&lt;0.9,0,5*DM29)</f>
        <v>5</v>
      </c>
      <c r="DM29" s="17">
        <f t="shared" ref="DM29:DM63" si="47">DN29/DO29</f>
        <v>1</v>
      </c>
      <c r="DN29" s="30">
        <f>'[3]Для учреждений'!$H$118</f>
        <v>12</v>
      </c>
      <c r="DO29" s="30">
        <f>'[3]Для учреждений'!$H$119</f>
        <v>12</v>
      </c>
      <c r="DP29" s="10">
        <f t="shared" ref="DP29:DP63" si="48">IF(DR29/DS29&lt;$DS$7/100,0,IF(DR29/DS29&gt;$DR$7/100,$DP$7,$DP$7*(DR29/DS29-$DS$7/100)/(($DR$7-$DS$7)/100)))</f>
        <v>4</v>
      </c>
      <c r="DQ29" s="14">
        <f t="shared" ref="DQ29:DQ63" si="49">DR29/DS29</f>
        <v>1</v>
      </c>
      <c r="DR29" s="30">
        <f>'[3]Для учреждений'!$H$122</f>
        <v>180</v>
      </c>
      <c r="DS29" s="30">
        <f>'[3]Для учреждений'!$H$123</f>
        <v>180</v>
      </c>
      <c r="DT29" s="22">
        <f t="shared" ref="DT29:DT63" si="50">D29+H29+L29+P29+T29+AB29+AF29+AJ29+AN29+AR29+AV29+AZ29+BC29+BG29+BJ29+BP29+BV29+BZ29+CE29+CI29+CK29+CN29+CP29+CR29+CU29+CX29+DA29+DE29+DI29+DL29+DP29</f>
        <v>68.96632894792711</v>
      </c>
      <c r="DU29" s="23">
        <f t="shared" ref="DU29:DU63" si="51">IF(DT29&gt;70,IF(DT29&gt;85,1,2),3)</f>
        <v>3</v>
      </c>
      <c r="DV29" s="23" t="e">
        <f>RANK(DT29,$DT$9:$DT$67)</f>
        <v>#DIV/0!</v>
      </c>
      <c r="DW29" s="38"/>
    </row>
    <row r="30" spans="1:127" customFormat="1" ht="45" hidden="1" x14ac:dyDescent="0.25">
      <c r="A30" s="75">
        <v>22</v>
      </c>
      <c r="B30" s="88" t="s">
        <v>150</v>
      </c>
      <c r="C30" s="88" t="s">
        <v>169</v>
      </c>
      <c r="D30" s="81">
        <v>0</v>
      </c>
      <c r="E30" s="76">
        <v>0</v>
      </c>
      <c r="F30" s="82"/>
      <c r="G30" s="82">
        <v>36767179.799999997</v>
      </c>
      <c r="H30" s="81">
        <v>0</v>
      </c>
      <c r="I30" s="77">
        <v>0</v>
      </c>
      <c r="J30" s="82"/>
      <c r="K30" s="82">
        <v>37248768.920000002</v>
      </c>
      <c r="L30" s="81">
        <v>0</v>
      </c>
      <c r="M30" s="77">
        <v>0</v>
      </c>
      <c r="N30" s="86">
        <f t="shared" si="9"/>
        <v>0</v>
      </c>
      <c r="O30" s="82">
        <v>23863300</v>
      </c>
      <c r="P30" s="81">
        <v>0</v>
      </c>
      <c r="Q30" s="77">
        <v>0</v>
      </c>
      <c r="R30" s="81">
        <f t="shared" si="3"/>
        <v>0</v>
      </c>
      <c r="S30" s="86">
        <v>24500505.359999999</v>
      </c>
      <c r="T30" s="81">
        <v>3</v>
      </c>
      <c r="U30" s="77">
        <v>0</v>
      </c>
      <c r="V30" s="89" t="s">
        <v>209</v>
      </c>
      <c r="W30" s="82">
        <v>0</v>
      </c>
      <c r="X30" s="82"/>
      <c r="Y30" s="82"/>
      <c r="Z30" s="82">
        <v>0</v>
      </c>
      <c r="AA30" s="82">
        <v>96726324</v>
      </c>
      <c r="AB30" s="81">
        <v>3</v>
      </c>
      <c r="AC30" s="76">
        <v>0</v>
      </c>
      <c r="AD30" s="82"/>
      <c r="AE30" s="82"/>
      <c r="AF30" s="81">
        <v>1</v>
      </c>
      <c r="AG30" s="80">
        <v>4</v>
      </c>
      <c r="AH30" s="85">
        <v>34</v>
      </c>
      <c r="AI30" s="85">
        <v>34</v>
      </c>
      <c r="AJ30" s="81"/>
      <c r="AK30" s="80"/>
      <c r="AL30" s="81"/>
      <c r="AM30" s="81"/>
      <c r="AN30" s="81"/>
      <c r="AO30" s="81"/>
      <c r="AP30" s="81"/>
      <c r="AQ30" s="81"/>
      <c r="AR30" s="81" t="e">
        <v>#DIV/0!</v>
      </c>
      <c r="AS30" s="77" t="e">
        <v>#DIV/0!</v>
      </c>
      <c r="AT30" s="86">
        <f t="shared" si="4"/>
        <v>0</v>
      </c>
      <c r="AU30" s="81">
        <f t="shared" si="5"/>
        <v>96726324</v>
      </c>
      <c r="AV30" s="81" t="e">
        <v>#DIV/0!</v>
      </c>
      <c r="AW30" s="77" t="e">
        <v>#DIV/0!</v>
      </c>
      <c r="AX30" s="86">
        <f t="shared" ref="AX30:AX33" si="52">AT30</f>
        <v>0</v>
      </c>
      <c r="AY30" s="82"/>
      <c r="AZ30" s="81">
        <v>2</v>
      </c>
      <c r="BA30" s="81">
        <f t="shared" si="7"/>
        <v>0</v>
      </c>
      <c r="BB30" s="81"/>
      <c r="BC30" s="81">
        <v>1</v>
      </c>
      <c r="BD30" s="77">
        <v>0</v>
      </c>
      <c r="BE30" s="82"/>
      <c r="BF30" s="82"/>
      <c r="BG30" s="81">
        <v>1</v>
      </c>
      <c r="BH30" s="82"/>
      <c r="BI30" s="82"/>
      <c r="BJ30" s="81" t="e">
        <v>#DIV/0!</v>
      </c>
      <c r="BK30" s="76" t="e">
        <v>#DIV/0!</v>
      </c>
      <c r="BL30" s="82"/>
      <c r="BM30" s="82"/>
      <c r="BN30" s="82"/>
      <c r="BO30" s="82"/>
      <c r="BP30" s="81">
        <v>0</v>
      </c>
      <c r="BQ30" s="77">
        <v>0.91071069614169997</v>
      </c>
      <c r="BR30" s="81">
        <v>25389998.568000004</v>
      </c>
      <c r="BS30" s="82">
        <v>31.9</v>
      </c>
      <c r="BT30" s="81">
        <v>12</v>
      </c>
      <c r="BU30" s="83">
        <v>72830</v>
      </c>
      <c r="BV30" s="81" t="e">
        <v>#DIV/0!</v>
      </c>
      <c r="BW30" s="77" t="e">
        <v>#DIV/0!</v>
      </c>
      <c r="BX30" s="82">
        <v>88426241.400000006</v>
      </c>
      <c r="BY30" s="86">
        <f t="shared" si="8"/>
        <v>96726324</v>
      </c>
      <c r="BZ30" s="85">
        <v>2</v>
      </c>
      <c r="CA30" s="90">
        <v>1</v>
      </c>
      <c r="CB30" s="82">
        <v>4</v>
      </c>
      <c r="CC30" s="82">
        <v>1</v>
      </c>
      <c r="CD30" s="82">
        <v>5</v>
      </c>
      <c r="CE30" s="81">
        <v>3</v>
      </c>
      <c r="CF30" s="77">
        <v>1</v>
      </c>
      <c r="CG30" s="81">
        <v>2</v>
      </c>
      <c r="CH30" s="81">
        <v>2</v>
      </c>
      <c r="CI30" s="85">
        <v>5</v>
      </c>
      <c r="CJ30" s="82">
        <v>0</v>
      </c>
      <c r="CK30" s="81" t="e">
        <v>#DIV/0!</v>
      </c>
      <c r="CL30" s="99"/>
      <c r="CM30" s="99"/>
      <c r="CN30" s="85">
        <v>3</v>
      </c>
      <c r="CO30" s="82"/>
      <c r="CP30" s="85">
        <v>3</v>
      </c>
      <c r="CQ30" s="82">
        <v>0</v>
      </c>
      <c r="CR30" s="81"/>
      <c r="CS30" s="81"/>
      <c r="CT30" s="81"/>
      <c r="CU30" s="81">
        <v>4.166666666666667</v>
      </c>
      <c r="CV30" s="82">
        <v>5</v>
      </c>
      <c r="CW30" s="81">
        <v>6</v>
      </c>
      <c r="CX30" s="92">
        <v>4</v>
      </c>
      <c r="CY30" s="81"/>
      <c r="CZ30" s="81">
        <v>98.71</v>
      </c>
      <c r="DA30" s="81" t="e">
        <v>#DIV/0!</v>
      </c>
      <c r="DB30" s="77" t="e">
        <v>#DIV/0!</v>
      </c>
      <c r="DC30" s="82"/>
      <c r="DD30" s="82"/>
      <c r="DE30" s="81">
        <v>3</v>
      </c>
      <c r="DF30" s="77">
        <v>0</v>
      </c>
      <c r="DG30" s="82">
        <v>0</v>
      </c>
      <c r="DH30" s="81"/>
      <c r="DI30" s="81">
        <v>3</v>
      </c>
      <c r="DJ30" s="82"/>
      <c r="DK30" s="82"/>
      <c r="DL30" s="81" t="e">
        <v>#DIV/0!</v>
      </c>
      <c r="DM30" s="93" t="e">
        <v>#DIV/0!</v>
      </c>
      <c r="DN30" s="82"/>
      <c r="DO30" s="82"/>
      <c r="DP30" s="81" t="e">
        <v>#DIV/0!</v>
      </c>
      <c r="DQ30" s="77" t="e">
        <v>#DIV/0!</v>
      </c>
      <c r="DR30" s="82"/>
      <c r="DS30" s="82"/>
      <c r="DT30" s="94" t="e">
        <v>#DIV/0!</v>
      </c>
      <c r="DU30" s="95" t="e">
        <v>#DIV/0!</v>
      </c>
      <c r="DV30" s="95" t="e">
        <v>#DIV/0!</v>
      </c>
      <c r="DW30" s="38"/>
    </row>
    <row r="31" spans="1:127" customFormat="1" ht="45" hidden="1" x14ac:dyDescent="0.25">
      <c r="A31" s="75">
        <v>23</v>
      </c>
      <c r="B31" s="88" t="s">
        <v>150</v>
      </c>
      <c r="C31" s="88" t="s">
        <v>170</v>
      </c>
      <c r="D31" s="81">
        <v>0</v>
      </c>
      <c r="E31" s="76">
        <v>0</v>
      </c>
      <c r="F31" s="81"/>
      <c r="G31" s="81">
        <v>9306273.8699999992</v>
      </c>
      <c r="H31" s="81">
        <v>0</v>
      </c>
      <c r="I31" s="77">
        <v>0</v>
      </c>
      <c r="J31" s="81"/>
      <c r="K31" s="81">
        <v>12168270.189999999</v>
      </c>
      <c r="L31" s="81">
        <v>0</v>
      </c>
      <c r="M31" s="77">
        <v>0</v>
      </c>
      <c r="N31" s="86">
        <f t="shared" si="9"/>
        <v>0</v>
      </c>
      <c r="O31" s="81">
        <v>10765114.640000001</v>
      </c>
      <c r="P31" s="81">
        <v>0</v>
      </c>
      <c r="Q31" s="77">
        <v>0</v>
      </c>
      <c r="R31" s="81">
        <f t="shared" si="3"/>
        <v>0</v>
      </c>
      <c r="S31" s="86">
        <v>12168270.189999999</v>
      </c>
      <c r="T31" s="81">
        <v>3</v>
      </c>
      <c r="U31" s="77">
        <v>0</v>
      </c>
      <c r="V31" s="89" t="s">
        <v>209</v>
      </c>
      <c r="W31" s="81">
        <v>0</v>
      </c>
      <c r="X31" s="81"/>
      <c r="Y31" s="81"/>
      <c r="Z31" s="81">
        <v>0</v>
      </c>
      <c r="AA31" s="81">
        <v>59032402.390000001</v>
      </c>
      <c r="AB31" s="81">
        <v>3</v>
      </c>
      <c r="AC31" s="76">
        <v>0</v>
      </c>
      <c r="AD31" s="81"/>
      <c r="AE31" s="81"/>
      <c r="AF31" s="81">
        <v>1</v>
      </c>
      <c r="AG31" s="80">
        <v>4</v>
      </c>
      <c r="AH31" s="80">
        <v>20</v>
      </c>
      <c r="AI31" s="80">
        <v>20</v>
      </c>
      <c r="AJ31" s="81"/>
      <c r="AK31" s="80"/>
      <c r="AL31" s="81"/>
      <c r="AM31" s="81"/>
      <c r="AN31" s="81"/>
      <c r="AO31" s="81"/>
      <c r="AP31" s="81"/>
      <c r="AQ31" s="81"/>
      <c r="AR31" s="81" t="e">
        <v>#DIV/0!</v>
      </c>
      <c r="AS31" s="77" t="e">
        <v>#DIV/0!</v>
      </c>
      <c r="AT31" s="86">
        <f t="shared" si="4"/>
        <v>0</v>
      </c>
      <c r="AU31" s="81">
        <f t="shared" si="5"/>
        <v>59032402.390000001</v>
      </c>
      <c r="AV31" s="81" t="e">
        <v>#DIV/0!</v>
      </c>
      <c r="AW31" s="77" t="e">
        <v>#DIV/0!</v>
      </c>
      <c r="AX31" s="86">
        <f t="shared" si="52"/>
        <v>0</v>
      </c>
      <c r="AY31" s="81"/>
      <c r="AZ31" s="81">
        <v>2</v>
      </c>
      <c r="BA31" s="81">
        <f t="shared" si="7"/>
        <v>0</v>
      </c>
      <c r="BB31" s="81"/>
      <c r="BC31" s="81">
        <v>1</v>
      </c>
      <c r="BD31" s="77">
        <v>0</v>
      </c>
      <c r="BE31" s="81"/>
      <c r="BF31" s="81"/>
      <c r="BG31" s="81">
        <v>1</v>
      </c>
      <c r="BH31" s="81"/>
      <c r="BI31" s="81"/>
      <c r="BJ31" s="81" t="e">
        <v>#DIV/0!</v>
      </c>
      <c r="BK31" s="76" t="e">
        <v>#DIV/0!</v>
      </c>
      <c r="BL31" s="81"/>
      <c r="BM31" s="81"/>
      <c r="BN31" s="81"/>
      <c r="BO31" s="81"/>
      <c r="BP31" s="81">
        <v>0</v>
      </c>
      <c r="BQ31" s="77">
        <v>0.84811162982287525</v>
      </c>
      <c r="BR31" s="81">
        <v>18900998.82</v>
      </c>
      <c r="BS31" s="81">
        <v>25.5</v>
      </c>
      <c r="BT31" s="81">
        <v>12</v>
      </c>
      <c r="BU31" s="83">
        <v>72830</v>
      </c>
      <c r="BV31" s="81" t="e">
        <v>#DIV/0!</v>
      </c>
      <c r="BW31" s="77" t="e">
        <v>#DIV/0!</v>
      </c>
      <c r="BX31" s="81">
        <v>48180379.79999999</v>
      </c>
      <c r="BY31" s="86">
        <f t="shared" si="8"/>
        <v>59032402.390000001</v>
      </c>
      <c r="BZ31" s="85">
        <v>2</v>
      </c>
      <c r="CA31" s="90">
        <v>0.66666666666666663</v>
      </c>
      <c r="CB31" s="81">
        <v>1</v>
      </c>
      <c r="CC31" s="81">
        <v>1</v>
      </c>
      <c r="CD31" s="81">
        <v>3</v>
      </c>
      <c r="CE31" s="81">
        <v>3</v>
      </c>
      <c r="CF31" s="77">
        <v>1</v>
      </c>
      <c r="CG31" s="81">
        <v>2</v>
      </c>
      <c r="CH31" s="81">
        <v>2</v>
      </c>
      <c r="CI31" s="85">
        <v>5</v>
      </c>
      <c r="CJ31" s="81">
        <v>0</v>
      </c>
      <c r="CK31" s="81" t="e">
        <v>#DIV/0!</v>
      </c>
      <c r="CL31" s="91"/>
      <c r="CM31" s="91"/>
      <c r="CN31" s="85">
        <v>3</v>
      </c>
      <c r="CO31" s="81"/>
      <c r="CP31" s="85">
        <v>3</v>
      </c>
      <c r="CQ31" s="81">
        <v>0</v>
      </c>
      <c r="CR31" s="81"/>
      <c r="CS31" s="81"/>
      <c r="CT31" s="81"/>
      <c r="CU31" s="81">
        <v>5</v>
      </c>
      <c r="CV31" s="81">
        <v>6</v>
      </c>
      <c r="CW31" s="81">
        <v>6</v>
      </c>
      <c r="CX31" s="92">
        <v>4</v>
      </c>
      <c r="CY31" s="81"/>
      <c r="CZ31" s="81">
        <v>172.1</v>
      </c>
      <c r="DA31" s="81" t="e">
        <v>#DIV/0!</v>
      </c>
      <c r="DB31" s="77" t="e">
        <v>#DIV/0!</v>
      </c>
      <c r="DC31" s="81"/>
      <c r="DD31" s="81"/>
      <c r="DE31" s="81">
        <v>3</v>
      </c>
      <c r="DF31" s="77">
        <v>0</v>
      </c>
      <c r="DG31" s="81">
        <v>0</v>
      </c>
      <c r="DH31" s="81"/>
      <c r="DI31" s="81">
        <v>3</v>
      </c>
      <c r="DJ31" s="81"/>
      <c r="DK31" s="81"/>
      <c r="DL31" s="81" t="e">
        <v>#DIV/0!</v>
      </c>
      <c r="DM31" s="93" t="e">
        <v>#DIV/0!</v>
      </c>
      <c r="DN31" s="82"/>
      <c r="DO31" s="82"/>
      <c r="DP31" s="81" t="e">
        <v>#DIV/0!</v>
      </c>
      <c r="DQ31" s="77" t="e">
        <v>#DIV/0!</v>
      </c>
      <c r="DR31" s="82"/>
      <c r="DS31" s="82"/>
      <c r="DT31" s="94" t="e">
        <v>#DIV/0!</v>
      </c>
      <c r="DU31" s="95" t="e">
        <v>#DIV/0!</v>
      </c>
      <c r="DV31" s="95" t="e">
        <v>#DIV/0!</v>
      </c>
      <c r="DW31" s="38"/>
    </row>
    <row r="32" spans="1:127" customFormat="1" ht="45" hidden="1" x14ac:dyDescent="0.25">
      <c r="A32" s="75">
        <v>24</v>
      </c>
      <c r="B32" s="88" t="s">
        <v>150</v>
      </c>
      <c r="C32" s="88" t="s">
        <v>171</v>
      </c>
      <c r="D32" s="81">
        <v>0</v>
      </c>
      <c r="E32" s="76">
        <v>0</v>
      </c>
      <c r="F32" s="81"/>
      <c r="G32" s="81">
        <v>4499000</v>
      </c>
      <c r="H32" s="81">
        <v>0</v>
      </c>
      <c r="I32" s="77">
        <v>0</v>
      </c>
      <c r="J32" s="81"/>
      <c r="K32" s="81">
        <v>6407686.2199999997</v>
      </c>
      <c r="L32" s="81">
        <v>0</v>
      </c>
      <c r="M32" s="77">
        <v>0</v>
      </c>
      <c r="N32" s="86">
        <f t="shared" si="9"/>
        <v>0</v>
      </c>
      <c r="O32" s="81">
        <v>2812000</v>
      </c>
      <c r="P32" s="81">
        <v>0</v>
      </c>
      <c r="Q32" s="77">
        <v>0</v>
      </c>
      <c r="R32" s="81">
        <f t="shared" si="3"/>
        <v>0</v>
      </c>
      <c r="S32" s="86">
        <v>6407686.2199999997</v>
      </c>
      <c r="T32" s="81">
        <v>3</v>
      </c>
      <c r="U32" s="77">
        <v>5.9978943141065855E-3</v>
      </c>
      <c r="V32" s="81">
        <v>743920.1</v>
      </c>
      <c r="W32" s="81">
        <v>203391.04</v>
      </c>
      <c r="X32" s="81"/>
      <c r="Y32" s="81"/>
      <c r="Z32" s="81"/>
      <c r="AA32" s="81">
        <v>90119804</v>
      </c>
      <c r="AB32" s="81">
        <v>3</v>
      </c>
      <c r="AC32" s="76">
        <v>0</v>
      </c>
      <c r="AD32" s="81"/>
      <c r="AE32" s="81"/>
      <c r="AF32" s="81">
        <v>1</v>
      </c>
      <c r="AG32" s="80">
        <v>4</v>
      </c>
      <c r="AH32" s="80">
        <v>19</v>
      </c>
      <c r="AI32" s="80">
        <v>19</v>
      </c>
      <c r="AJ32" s="81"/>
      <c r="AK32" s="80"/>
      <c r="AL32" s="81"/>
      <c r="AM32" s="81"/>
      <c r="AN32" s="81"/>
      <c r="AO32" s="81"/>
      <c r="AP32" s="81"/>
      <c r="AQ32" s="81"/>
      <c r="AR32" s="81" t="e">
        <v>#DIV/0!</v>
      </c>
      <c r="AS32" s="77" t="e">
        <v>#DIV/0!</v>
      </c>
      <c r="AT32" s="86">
        <f t="shared" si="4"/>
        <v>0</v>
      </c>
      <c r="AU32" s="81">
        <f t="shared" si="5"/>
        <v>90119804</v>
      </c>
      <c r="AV32" s="81" t="e">
        <v>#DIV/0!</v>
      </c>
      <c r="AW32" s="77" t="e">
        <v>#DIV/0!</v>
      </c>
      <c r="AX32" s="86">
        <f t="shared" si="52"/>
        <v>0</v>
      </c>
      <c r="AY32" s="81"/>
      <c r="AZ32" s="81">
        <v>2</v>
      </c>
      <c r="BA32" s="81">
        <f t="shared" si="7"/>
        <v>0</v>
      </c>
      <c r="BB32" s="81"/>
      <c r="BC32" s="81">
        <v>1</v>
      </c>
      <c r="BD32" s="77">
        <v>0</v>
      </c>
      <c r="BE32" s="81"/>
      <c r="BF32" s="81"/>
      <c r="BG32" s="81">
        <v>1</v>
      </c>
      <c r="BH32" s="81"/>
      <c r="BI32" s="81"/>
      <c r="BJ32" s="81" t="e">
        <v>#DIV/0!</v>
      </c>
      <c r="BK32" s="76" t="e">
        <v>#DIV/0!</v>
      </c>
      <c r="BL32" s="81"/>
      <c r="BM32" s="81"/>
      <c r="BN32" s="81"/>
      <c r="BO32" s="81"/>
      <c r="BP32" s="81">
        <v>0</v>
      </c>
      <c r="BQ32" s="77">
        <v>1.1763721110952057</v>
      </c>
      <c r="BR32" s="81">
        <v>24160401</v>
      </c>
      <c r="BS32" s="81">
        <v>23.5</v>
      </c>
      <c r="BT32" s="81">
        <v>12</v>
      </c>
      <c r="BU32" s="83">
        <v>72830</v>
      </c>
      <c r="BV32" s="81" t="e">
        <v>#DIV/0!</v>
      </c>
      <c r="BW32" s="77" t="e">
        <v>#DIV/0!</v>
      </c>
      <c r="BX32" s="81">
        <v>71074096.799999997</v>
      </c>
      <c r="BY32" s="86">
        <f t="shared" si="8"/>
        <v>90119804</v>
      </c>
      <c r="BZ32" s="85">
        <v>2</v>
      </c>
      <c r="CA32" s="90">
        <v>2</v>
      </c>
      <c r="CB32" s="81">
        <v>3</v>
      </c>
      <c r="CC32" s="81">
        <v>3</v>
      </c>
      <c r="CD32" s="81">
        <v>3</v>
      </c>
      <c r="CE32" s="81">
        <v>3</v>
      </c>
      <c r="CF32" s="77">
        <v>1</v>
      </c>
      <c r="CG32" s="81">
        <v>2</v>
      </c>
      <c r="CH32" s="81">
        <v>2</v>
      </c>
      <c r="CI32" s="85">
        <v>5</v>
      </c>
      <c r="CJ32" s="81">
        <v>0</v>
      </c>
      <c r="CK32" s="81" t="e">
        <v>#DIV/0!</v>
      </c>
      <c r="CL32" s="91"/>
      <c r="CM32" s="91"/>
      <c r="CN32" s="85">
        <v>3</v>
      </c>
      <c r="CO32" s="81"/>
      <c r="CP32" s="85">
        <v>0</v>
      </c>
      <c r="CQ32" s="81">
        <v>1</v>
      </c>
      <c r="CR32" s="81"/>
      <c r="CS32" s="81"/>
      <c r="CT32" s="81"/>
      <c r="CU32" s="81">
        <v>4.166666666666667</v>
      </c>
      <c r="CV32" s="81">
        <v>5</v>
      </c>
      <c r="CW32" s="81">
        <v>6</v>
      </c>
      <c r="CX32" s="92">
        <v>4</v>
      </c>
      <c r="CY32" s="81"/>
      <c r="CZ32" s="81">
        <v>101.2</v>
      </c>
      <c r="DA32" s="81" t="e">
        <v>#DIV/0!</v>
      </c>
      <c r="DB32" s="77" t="e">
        <v>#DIV/0!</v>
      </c>
      <c r="DC32" s="81"/>
      <c r="DD32" s="81"/>
      <c r="DE32" s="81">
        <v>3</v>
      </c>
      <c r="DF32" s="77">
        <v>0</v>
      </c>
      <c r="DG32" s="81">
        <v>0</v>
      </c>
      <c r="DH32" s="81"/>
      <c r="DI32" s="81">
        <v>3</v>
      </c>
      <c r="DJ32" s="81"/>
      <c r="DK32" s="81"/>
      <c r="DL32" s="81" t="e">
        <v>#DIV/0!</v>
      </c>
      <c r="DM32" s="93" t="e">
        <v>#DIV/0!</v>
      </c>
      <c r="DN32" s="82"/>
      <c r="DO32" s="82"/>
      <c r="DP32" s="81" t="e">
        <v>#DIV/0!</v>
      </c>
      <c r="DQ32" s="77" t="e">
        <v>#DIV/0!</v>
      </c>
      <c r="DR32" s="82"/>
      <c r="DS32" s="82"/>
      <c r="DT32" s="94" t="e">
        <v>#DIV/0!</v>
      </c>
      <c r="DU32" s="95" t="e">
        <v>#DIV/0!</v>
      </c>
      <c r="DV32" s="95" t="e">
        <v>#DIV/0!</v>
      </c>
      <c r="DW32" s="38"/>
    </row>
    <row r="33" spans="1:127" customFormat="1" ht="45" hidden="1" x14ac:dyDescent="0.25">
      <c r="A33" s="75">
        <v>25</v>
      </c>
      <c r="B33" s="88" t="s">
        <v>148</v>
      </c>
      <c r="C33" s="88" t="s">
        <v>172</v>
      </c>
      <c r="D33" s="81">
        <v>0</v>
      </c>
      <c r="E33" s="76">
        <v>0</v>
      </c>
      <c r="F33" s="81"/>
      <c r="G33" s="81">
        <v>45757890</v>
      </c>
      <c r="H33" s="81">
        <v>0</v>
      </c>
      <c r="I33" s="77">
        <v>0</v>
      </c>
      <c r="J33" s="81"/>
      <c r="K33" s="81">
        <v>54863163.060000002</v>
      </c>
      <c r="L33" s="81">
        <v>0</v>
      </c>
      <c r="M33" s="77">
        <v>0</v>
      </c>
      <c r="N33" s="86">
        <f t="shared" si="9"/>
        <v>0</v>
      </c>
      <c r="O33" s="81">
        <v>35700000</v>
      </c>
      <c r="P33" s="81">
        <v>0</v>
      </c>
      <c r="Q33" s="77">
        <v>0</v>
      </c>
      <c r="R33" s="81">
        <f t="shared" si="3"/>
        <v>0</v>
      </c>
      <c r="S33" s="86">
        <v>44835600</v>
      </c>
      <c r="T33" s="81">
        <v>3</v>
      </c>
      <c r="U33" s="77">
        <v>0</v>
      </c>
      <c r="V33" s="89" t="s">
        <v>209</v>
      </c>
      <c r="W33" s="81">
        <v>0</v>
      </c>
      <c r="X33" s="81"/>
      <c r="Y33" s="81"/>
      <c r="Z33" s="81">
        <v>0</v>
      </c>
      <c r="AA33" s="81">
        <v>155704072</v>
      </c>
      <c r="AB33" s="81">
        <v>3</v>
      </c>
      <c r="AC33" s="76">
        <v>0</v>
      </c>
      <c r="AD33" s="81"/>
      <c r="AE33" s="81"/>
      <c r="AF33" s="81">
        <v>0</v>
      </c>
      <c r="AG33" s="80">
        <v>16</v>
      </c>
      <c r="AH33" s="80">
        <v>25</v>
      </c>
      <c r="AI33" s="80">
        <v>13</v>
      </c>
      <c r="AJ33" s="81"/>
      <c r="AK33" s="80"/>
      <c r="AL33" s="81"/>
      <c r="AM33" s="81"/>
      <c r="AN33" s="81"/>
      <c r="AO33" s="81"/>
      <c r="AP33" s="81"/>
      <c r="AQ33" s="81"/>
      <c r="AR33" s="81" t="e">
        <v>#DIV/0!</v>
      </c>
      <c r="AS33" s="77" t="e">
        <v>#DIV/0!</v>
      </c>
      <c r="AT33" s="86">
        <f t="shared" si="4"/>
        <v>0</v>
      </c>
      <c r="AU33" s="81">
        <f t="shared" si="5"/>
        <v>155704072</v>
      </c>
      <c r="AV33" s="81" t="e">
        <v>#DIV/0!</v>
      </c>
      <c r="AW33" s="77" t="e">
        <v>#DIV/0!</v>
      </c>
      <c r="AX33" s="86">
        <f t="shared" si="52"/>
        <v>0</v>
      </c>
      <c r="AY33" s="81"/>
      <c r="AZ33" s="81">
        <v>2</v>
      </c>
      <c r="BA33" s="81">
        <f t="shared" si="7"/>
        <v>0</v>
      </c>
      <c r="BB33" s="81"/>
      <c r="BC33" s="81">
        <v>1</v>
      </c>
      <c r="BD33" s="77">
        <v>0</v>
      </c>
      <c r="BE33" s="81"/>
      <c r="BF33" s="81"/>
      <c r="BG33" s="81">
        <v>1</v>
      </c>
      <c r="BH33" s="81"/>
      <c r="BI33" s="81"/>
      <c r="BJ33" s="81" t="e">
        <v>#DIV/0!</v>
      </c>
      <c r="BK33" s="76" t="e">
        <v>#DIV/0!</v>
      </c>
      <c r="BL33" s="81"/>
      <c r="BM33" s="81"/>
      <c r="BN33" s="81"/>
      <c r="BO33" s="81"/>
      <c r="BP33" s="81">
        <v>0</v>
      </c>
      <c r="BQ33" s="77">
        <v>1.1477056158176573</v>
      </c>
      <c r="BR33" s="81">
        <v>33722500.655999996</v>
      </c>
      <c r="BS33" s="81">
        <v>33.620000000000005</v>
      </c>
      <c r="BT33" s="81">
        <v>12</v>
      </c>
      <c r="BU33" s="83">
        <v>72830</v>
      </c>
      <c r="BV33" s="81" t="e">
        <v>#DIV/0!</v>
      </c>
      <c r="BW33" s="77" t="e">
        <v>#DIV/0!</v>
      </c>
      <c r="BX33" s="81">
        <v>141932322</v>
      </c>
      <c r="BY33" s="86">
        <f t="shared" si="8"/>
        <v>155704072</v>
      </c>
      <c r="BZ33" s="85">
        <v>2</v>
      </c>
      <c r="CA33" s="90">
        <v>0.8</v>
      </c>
      <c r="CB33" s="81">
        <v>2</v>
      </c>
      <c r="CC33" s="81">
        <v>2</v>
      </c>
      <c r="CD33" s="81">
        <v>5</v>
      </c>
      <c r="CE33" s="81">
        <v>3</v>
      </c>
      <c r="CF33" s="77">
        <v>1</v>
      </c>
      <c r="CG33" s="81">
        <v>2</v>
      </c>
      <c r="CH33" s="81">
        <v>2</v>
      </c>
      <c r="CI33" s="85">
        <v>5</v>
      </c>
      <c r="CJ33" s="81"/>
      <c r="CK33" s="81" t="e">
        <v>#DIV/0!</v>
      </c>
      <c r="CL33" s="91"/>
      <c r="CM33" s="91"/>
      <c r="CN33" s="85">
        <v>3</v>
      </c>
      <c r="CO33" s="81"/>
      <c r="CP33" s="85">
        <v>3</v>
      </c>
      <c r="CQ33" s="81"/>
      <c r="CR33" s="81"/>
      <c r="CS33" s="81"/>
      <c r="CT33" s="81"/>
      <c r="CU33" s="81">
        <v>5</v>
      </c>
      <c r="CV33" s="81">
        <v>6</v>
      </c>
      <c r="CW33" s="81">
        <v>6</v>
      </c>
      <c r="CX33" s="92">
        <v>4</v>
      </c>
      <c r="CY33" s="81"/>
      <c r="CZ33" s="81">
        <v>102</v>
      </c>
      <c r="DA33" s="81" t="e">
        <v>#DIV/0!</v>
      </c>
      <c r="DB33" s="77" t="e">
        <v>#DIV/0!</v>
      </c>
      <c r="DC33" s="81"/>
      <c r="DD33" s="81"/>
      <c r="DE33" s="81">
        <v>3</v>
      </c>
      <c r="DF33" s="77">
        <v>0</v>
      </c>
      <c r="DG33" s="81">
        <v>0</v>
      </c>
      <c r="DH33" s="81"/>
      <c r="DI33" s="81">
        <v>3</v>
      </c>
      <c r="DJ33" s="81"/>
      <c r="DK33" s="81"/>
      <c r="DL33" s="81" t="e">
        <v>#DIV/0!</v>
      </c>
      <c r="DM33" s="93" t="e">
        <v>#DIV/0!</v>
      </c>
      <c r="DN33" s="82"/>
      <c r="DO33" s="82"/>
      <c r="DP33" s="81" t="e">
        <v>#DIV/0!</v>
      </c>
      <c r="DQ33" s="77" t="e">
        <v>#DIV/0!</v>
      </c>
      <c r="DR33" s="82"/>
      <c r="DS33" s="82"/>
      <c r="DT33" s="94" t="e">
        <v>#DIV/0!</v>
      </c>
      <c r="DU33" s="95" t="e">
        <v>#DIV/0!</v>
      </c>
      <c r="DV33" s="95" t="e">
        <v>#DIV/0!</v>
      </c>
      <c r="DW33" s="38"/>
    </row>
    <row r="34" spans="1:127" customFormat="1" ht="30" hidden="1" x14ac:dyDescent="0.25">
      <c r="A34" s="13">
        <v>26</v>
      </c>
      <c r="B34" s="6" t="s">
        <v>150</v>
      </c>
      <c r="C34" s="33" t="s">
        <v>173</v>
      </c>
      <c r="D34" s="10">
        <f t="shared" si="10"/>
        <v>0</v>
      </c>
      <c r="E34" s="19">
        <f t="shared" si="11"/>
        <v>0.77740264938075831</v>
      </c>
      <c r="F34" s="78">
        <f>'[4]Для учреждений'!$H$6</f>
        <v>26954418.73</v>
      </c>
      <c r="G34" s="78">
        <f>'[4]Для учреждений'!$H$7</f>
        <v>34672404</v>
      </c>
      <c r="H34" s="10">
        <f t="shared" si="12"/>
        <v>0</v>
      </c>
      <c r="I34" s="14">
        <f t="shared" si="13"/>
        <v>0.79521242348989996</v>
      </c>
      <c r="J34" s="78">
        <f>'[4]Для учреждений'!$H$10</f>
        <v>29969775.879999999</v>
      </c>
      <c r="K34" s="78">
        <f>'[4]Для учреждений'!$H$11</f>
        <v>37687761.149999999</v>
      </c>
      <c r="L34" s="32"/>
      <c r="M34" s="14">
        <f t="shared" si="15"/>
        <v>0.87878402781862164</v>
      </c>
      <c r="N34" s="25">
        <f t="shared" ref="N34:N63" si="53">F34</f>
        <v>26954418.73</v>
      </c>
      <c r="O34" s="78">
        <f>'[4]Для учреждений'!$H$15</f>
        <v>30672404</v>
      </c>
      <c r="P34" s="10">
        <f t="shared" si="16"/>
        <v>0.67818635234849933</v>
      </c>
      <c r="Q34" s="14">
        <f t="shared" si="17"/>
        <v>0.79521242348989996</v>
      </c>
      <c r="R34" s="32">
        <f t="shared" ref="R34:R63" si="54">J34</f>
        <v>29969775.879999999</v>
      </c>
      <c r="S34" s="15">
        <f t="shared" ref="S34:S63" si="55">K34</f>
        <v>37687761.149999999</v>
      </c>
      <c r="T34" s="9">
        <f t="shared" si="18"/>
        <v>3</v>
      </c>
      <c r="U34" s="14">
        <f t="shared" ref="U34:U63" si="56">IF(AA34=0,0,(V34-W34-X34-Y34-Z34)/AA34)</f>
        <v>0</v>
      </c>
      <c r="V34" s="78">
        <f>'[4]Для учреждений'!$H$22</f>
        <v>0</v>
      </c>
      <c r="W34" s="78">
        <f>'[4]Для учреждений'!$H$23</f>
        <v>0</v>
      </c>
      <c r="X34" s="78">
        <f>'[4]Для учреждений'!$H$24</f>
        <v>0</v>
      </c>
      <c r="Y34" s="78">
        <f>'[4]Для учреждений'!$H$25</f>
        <v>0</v>
      </c>
      <c r="Z34" s="78">
        <f>'[4]Для учреждений'!$H$26</f>
        <v>0</v>
      </c>
      <c r="AA34" s="78">
        <f>'[4]Для учреждений'!$H$27</f>
        <v>17182000</v>
      </c>
      <c r="AB34" s="32">
        <f t="shared" si="19"/>
        <v>3</v>
      </c>
      <c r="AC34" s="19">
        <f t="shared" si="20"/>
        <v>0</v>
      </c>
      <c r="AD34" s="78">
        <f>'[4]Для учреждений'!$H$30</f>
        <v>0</v>
      </c>
      <c r="AE34" s="78">
        <f>'[4]Для учреждений'!$H$31</f>
        <v>18551365.5</v>
      </c>
      <c r="AF34" s="10">
        <f t="shared" si="21"/>
        <v>1</v>
      </c>
      <c r="AG34" s="16">
        <f t="shared" si="22"/>
        <v>4</v>
      </c>
      <c r="AH34" s="78">
        <f>'[4]Для учреждений'!$H$34</f>
        <v>7</v>
      </c>
      <c r="AI34" s="78">
        <f>'[4]Для учреждений'!$H$35</f>
        <v>7</v>
      </c>
      <c r="AJ34" s="32"/>
      <c r="AK34" s="16"/>
      <c r="AL34" s="78">
        <f>'[4]Для учреждений'!$H$38</f>
        <v>7</v>
      </c>
      <c r="AM34" s="78">
        <f>'[4]Для учреждений'!$H$39</f>
        <v>7</v>
      </c>
      <c r="AN34" s="10"/>
      <c r="AO34" s="10"/>
      <c r="AP34" s="78">
        <f>'[4]Для учреждений'!$H$42</f>
        <v>0</v>
      </c>
      <c r="AQ34" s="78">
        <f>'[4]Для учреждений'!$H$43</f>
        <v>0</v>
      </c>
      <c r="AR34" s="10">
        <f t="shared" si="23"/>
        <v>1.7448770688436219</v>
      </c>
      <c r="AS34" s="14">
        <f t="shared" si="24"/>
        <v>0.61070697409526764</v>
      </c>
      <c r="AT34" s="25">
        <f t="shared" ref="AT34:AT63" si="57">F34</f>
        <v>26954418.73</v>
      </c>
      <c r="AU34" s="10">
        <f t="shared" ref="AU34:AU67" si="58">AA34</f>
        <v>17182000</v>
      </c>
      <c r="AV34" s="10">
        <f t="shared" si="25"/>
        <v>0.2127391281073816</v>
      </c>
      <c r="AW34" s="14">
        <f t="shared" ref="AW34:AW63" si="59">AX34/AY34-1</f>
        <v>2.65923910134227E-2</v>
      </c>
      <c r="AX34" s="25">
        <f t="shared" ref="AX34:AX63" si="60">AT34</f>
        <v>26954418.73</v>
      </c>
      <c r="AY34" s="78">
        <f>'[4]Для учреждений'!$H$51</f>
        <v>26256203.5</v>
      </c>
      <c r="AZ34" s="10">
        <v>2</v>
      </c>
      <c r="BA34" s="79">
        <f t="shared" si="7"/>
        <v>26954418.73</v>
      </c>
      <c r="BB34" s="10">
        <v>0</v>
      </c>
      <c r="BC34" s="32">
        <f t="shared" si="26"/>
        <v>1</v>
      </c>
      <c r="BD34" s="14">
        <f t="shared" si="27"/>
        <v>0</v>
      </c>
      <c r="BE34" s="9"/>
      <c r="BF34" s="78">
        <f>'[4]Для учреждений'!$H$58</f>
        <v>664405.19999999995</v>
      </c>
      <c r="BG34" s="10">
        <f t="shared" si="28"/>
        <v>1</v>
      </c>
      <c r="BH34" s="9"/>
      <c r="BI34" s="78">
        <f>'[4]Для учреждений'!$H$61</f>
        <v>0</v>
      </c>
      <c r="BJ34" s="32">
        <f t="shared" si="29"/>
        <v>4</v>
      </c>
      <c r="BK34" s="14">
        <f t="shared" si="30"/>
        <v>0</v>
      </c>
      <c r="BL34" s="78">
        <f>'[4]Для учреждений'!$H$64</f>
        <v>0</v>
      </c>
      <c r="BM34" s="78">
        <f>'[4]Для учреждений'!$H$65</f>
        <v>5804.88</v>
      </c>
      <c r="BN34" s="78">
        <f>'[4]Для учреждений'!$H$66</f>
        <v>0</v>
      </c>
      <c r="BO34" s="78">
        <f>'[4]Для учреждений'!$H$67</f>
        <v>3260.8</v>
      </c>
      <c r="BP34" s="10">
        <f t="shared" si="31"/>
        <v>2</v>
      </c>
      <c r="BQ34" s="14">
        <f t="shared" si="32"/>
        <v>1.0006620088227942</v>
      </c>
      <c r="BR34" s="78">
        <f>'[4]Для учреждений'!$H$70</f>
        <v>1136900.1399999999</v>
      </c>
      <c r="BS34" s="78">
        <f>'[4]Для учреждений'!$H$71</f>
        <v>1.3</v>
      </c>
      <c r="BT34" s="78">
        <f>'[4]Для учреждений'!$H$72</f>
        <v>12</v>
      </c>
      <c r="BU34" s="78">
        <f>'[4]Для учреждений'!$H$73</f>
        <v>72830</v>
      </c>
      <c r="BV34" s="10">
        <f t="shared" si="33"/>
        <v>0</v>
      </c>
      <c r="BW34" s="14">
        <f t="shared" si="34"/>
        <v>0.62618442989382062</v>
      </c>
      <c r="BX34" s="78">
        <f>'[4]Для учреждений'!$H$76</f>
        <v>27637538.199999999</v>
      </c>
      <c r="BY34" s="25">
        <f t="shared" ref="BY34:BY63" si="61">AT34+AU34</f>
        <v>44136418.730000004</v>
      </c>
      <c r="BZ34" s="3">
        <f t="shared" si="35"/>
        <v>2</v>
      </c>
      <c r="CA34" s="18">
        <f t="shared" si="0"/>
        <v>1</v>
      </c>
      <c r="CB34" s="78">
        <f>'[4]Для учреждений'!$H$80</f>
        <v>2</v>
      </c>
      <c r="CC34" s="78">
        <f>'[4]Для учреждений'!$H$81</f>
        <v>0</v>
      </c>
      <c r="CD34" s="78">
        <f>'[4]Для учреждений'!$H$82</f>
        <v>2</v>
      </c>
      <c r="CE34" s="10">
        <f t="shared" si="36"/>
        <v>3</v>
      </c>
      <c r="CF34" s="14">
        <f t="shared" si="37"/>
        <v>1</v>
      </c>
      <c r="CG34" s="78">
        <f>'[4]Для учреждений'!$H$85</f>
        <v>1</v>
      </c>
      <c r="CH34" s="78">
        <f>'[4]Для учреждений'!$H$86</f>
        <v>1</v>
      </c>
      <c r="CI34" s="3">
        <f t="shared" si="38"/>
        <v>5</v>
      </c>
      <c r="CJ34" s="78">
        <f>'[4]Для учреждений'!$H$88</f>
        <v>0</v>
      </c>
      <c r="CK34" s="10">
        <f t="shared" ref="CK34:CK62" si="62">IF(CL34/CM34&lt;$CL$7/100,0,IF(CL34/CM34&gt;$CM$7/100,$CK$7,$CK$7*(CL34/CM34-$CK$7/100)/(($CL$7-$CM$7)/100)))</f>
        <v>2</v>
      </c>
      <c r="CL34" s="78">
        <f>'[4]Для учреждений'!$H$90</f>
        <v>90</v>
      </c>
      <c r="CM34" s="78">
        <f>'[4]Для учреждений'!$H$91</f>
        <v>90</v>
      </c>
      <c r="CN34" s="3">
        <f t="shared" si="39"/>
        <v>3</v>
      </c>
      <c r="CO34" s="78">
        <f>'[4]Для учреждений'!$H$93</f>
        <v>0</v>
      </c>
      <c r="CP34" s="3">
        <f t="shared" si="40"/>
        <v>3</v>
      </c>
      <c r="CQ34" s="78">
        <f>'[4]Для учреждений'!$H$95</f>
        <v>0</v>
      </c>
      <c r="CR34" s="10"/>
      <c r="CS34" s="78">
        <f>'[4]Для учреждений'!$H$97</f>
        <v>4</v>
      </c>
      <c r="CT34" s="78">
        <f>'[4]Для учреждений'!$H$98</f>
        <v>4</v>
      </c>
      <c r="CU34" s="10">
        <f t="shared" si="41"/>
        <v>5</v>
      </c>
      <c r="CV34" s="78">
        <f>'[4]Для учреждений'!$H$100</f>
        <v>6</v>
      </c>
      <c r="CW34" s="78">
        <f>'[4]Для учреждений'!$H$101</f>
        <v>6</v>
      </c>
      <c r="CX34" s="5">
        <f t="shared" si="2"/>
        <v>4</v>
      </c>
      <c r="CY34" s="78">
        <f>'[4]Для учреждений'!$H$103</f>
        <v>0</v>
      </c>
      <c r="CZ34" s="78">
        <f>'[4]Для учреждений'!$H$104</f>
        <v>34.864575889999998</v>
      </c>
      <c r="DA34" s="32">
        <f t="shared" si="42"/>
        <v>4</v>
      </c>
      <c r="DB34" s="14">
        <f t="shared" si="43"/>
        <v>1</v>
      </c>
      <c r="DC34" s="78">
        <f>'[4]Для учреждений'!$H$107</f>
        <v>65703.14</v>
      </c>
      <c r="DD34" s="78">
        <f>'[4]Для учреждений'!$H$108</f>
        <v>65703.14</v>
      </c>
      <c r="DE34" s="32">
        <f t="shared" si="44"/>
        <v>3</v>
      </c>
      <c r="DF34" s="14">
        <f t="shared" si="45"/>
        <v>0</v>
      </c>
      <c r="DG34" s="78">
        <f>'[4]Для учреждений'!$H$111</f>
        <v>0</v>
      </c>
      <c r="DH34" s="78">
        <f>'[4]Для учреждений'!$H$112</f>
        <v>0</v>
      </c>
      <c r="DI34" s="10">
        <v>3</v>
      </c>
      <c r="DJ34" s="78">
        <f>'[4]Для учреждений'!$H$114</f>
        <v>0</v>
      </c>
      <c r="DK34" s="78">
        <f>'[4]Для учреждений'!$H$115</f>
        <v>0</v>
      </c>
      <c r="DL34" s="10">
        <f t="shared" si="46"/>
        <v>5</v>
      </c>
      <c r="DM34" s="17">
        <f t="shared" si="47"/>
        <v>1</v>
      </c>
      <c r="DN34" s="78">
        <f>'[4]Для учреждений'!$H$118</f>
        <v>100</v>
      </c>
      <c r="DO34" s="78">
        <f>'[4]Для учреждений'!$H$119</f>
        <v>100</v>
      </c>
      <c r="DP34" s="10">
        <f t="shared" si="48"/>
        <v>4</v>
      </c>
      <c r="DQ34" s="14">
        <f t="shared" si="49"/>
        <v>1</v>
      </c>
      <c r="DR34" s="78">
        <f>'[4]Для учреждений'!$H$122</f>
        <v>19</v>
      </c>
      <c r="DS34" s="78">
        <f>'[4]Для учреждений'!$H$123</f>
        <v>19</v>
      </c>
      <c r="DT34" s="22">
        <f>D34+H34+L34+P34+T34+AB34+AF34+AJ34+AN34+AR34+AV34+AZ34+BC34+BG34+BJ34+BP34+BV34+BZ34+CE34+CI34+CK34+CN34+CP34+CR34+CU34+CX34+DA34+DE34+DI34+DL34+DP34</f>
        <v>65.635802549299498</v>
      </c>
      <c r="DU34" s="23">
        <f t="shared" si="51"/>
        <v>3</v>
      </c>
      <c r="DV34" s="23" t="e">
        <f t="shared" ref="DV34:DV59" si="63">RANK(DT34,$DT$9:$DT$67)</f>
        <v>#DIV/0!</v>
      </c>
      <c r="DW34" s="38"/>
    </row>
    <row r="35" spans="1:127" s="74" customFormat="1" ht="45" hidden="1" x14ac:dyDescent="0.25">
      <c r="A35" s="58">
        <v>27</v>
      </c>
      <c r="B35" s="59" t="s">
        <v>150</v>
      </c>
      <c r="C35" s="59" t="s">
        <v>174</v>
      </c>
      <c r="D35" s="63"/>
      <c r="E35" s="60">
        <f t="shared" si="11"/>
        <v>0</v>
      </c>
      <c r="F35" s="51">
        <f>'[5]Для учреждений'!$H$6</f>
        <v>0</v>
      </c>
      <c r="G35" s="51">
        <f>'[5]Для учреждений'!$H$7</f>
        <v>0</v>
      </c>
      <c r="H35" s="63"/>
      <c r="I35" s="61">
        <f t="shared" si="13"/>
        <v>0</v>
      </c>
      <c r="J35" s="51">
        <f>'[5]Для учреждений'!$H$10</f>
        <v>0</v>
      </c>
      <c r="K35" s="51">
        <f>'[5]Для учреждений'!$H$11</f>
        <v>0</v>
      </c>
      <c r="L35" s="63"/>
      <c r="M35" s="61">
        <f t="shared" si="15"/>
        <v>0</v>
      </c>
      <c r="N35" s="62">
        <f t="shared" si="53"/>
        <v>0</v>
      </c>
      <c r="O35" s="51">
        <f>'[5]Для учреждений'!$H$15</f>
        <v>0</v>
      </c>
      <c r="P35" s="63"/>
      <c r="Q35" s="61">
        <f t="shared" si="17"/>
        <v>0</v>
      </c>
      <c r="R35" s="63">
        <f t="shared" si="54"/>
        <v>0</v>
      </c>
      <c r="S35" s="62">
        <f t="shared" si="55"/>
        <v>0</v>
      </c>
      <c r="T35" s="51">
        <f t="shared" si="18"/>
        <v>3</v>
      </c>
      <c r="U35" s="61">
        <f t="shared" si="56"/>
        <v>-0.30450031297468105</v>
      </c>
      <c r="V35" s="51">
        <f>'[5]Для учреждений'!$H$22</f>
        <v>645225.91</v>
      </c>
      <c r="W35" s="51">
        <f>'[5]Для учреждений'!$H$23</f>
        <v>6408.56</v>
      </c>
      <c r="X35" s="51">
        <f>'[5]Для учреждений'!$H$24</f>
        <v>0</v>
      </c>
      <c r="Y35" s="51">
        <f>'[5]Для учреждений'!$H$25</f>
        <v>27841748.66</v>
      </c>
      <c r="Z35" s="51">
        <f>'[5]Для учреждений'!$H$26</f>
        <v>0</v>
      </c>
      <c r="AA35" s="51">
        <f>'[5]Для учреждений'!$H$27</f>
        <v>89336300</v>
      </c>
      <c r="AB35" s="63">
        <f t="shared" si="19"/>
        <v>3</v>
      </c>
      <c r="AC35" s="60">
        <f t="shared" si="20"/>
        <v>0</v>
      </c>
      <c r="AD35" s="51">
        <f>'[5]Для учреждений'!$H$30</f>
        <v>0</v>
      </c>
      <c r="AE35" s="51">
        <f>'[5]Для учреждений'!$H$31</f>
        <v>992476</v>
      </c>
      <c r="AF35" s="63">
        <f t="shared" si="21"/>
        <v>0</v>
      </c>
      <c r="AG35" s="64">
        <f t="shared" si="22"/>
        <v>1</v>
      </c>
      <c r="AH35" s="65">
        <f>'[5]Для учреждений'!$H$34</f>
        <v>7</v>
      </c>
      <c r="AI35" s="65">
        <f>'[5]Для учреждений'!$H$35</f>
        <v>10</v>
      </c>
      <c r="AJ35" s="63"/>
      <c r="AK35" s="64"/>
      <c r="AL35" s="51"/>
      <c r="AM35" s="63"/>
      <c r="AN35" s="63"/>
      <c r="AO35" s="63"/>
      <c r="AP35" s="51">
        <v>0</v>
      </c>
      <c r="AQ35" s="51"/>
      <c r="AR35" s="63">
        <f t="shared" si="23"/>
        <v>0</v>
      </c>
      <c r="AS35" s="61">
        <f t="shared" si="24"/>
        <v>0</v>
      </c>
      <c r="AT35" s="62">
        <f>'[5]Для учреждений'!$H$46</f>
        <v>0</v>
      </c>
      <c r="AU35" s="63">
        <f t="shared" si="58"/>
        <v>89336300</v>
      </c>
      <c r="AV35" s="63">
        <v>0</v>
      </c>
      <c r="AW35" s="61"/>
      <c r="AX35" s="62">
        <f t="shared" si="60"/>
        <v>0</v>
      </c>
      <c r="AY35" s="51">
        <f>'[5]Для учреждений'!$H$51</f>
        <v>0</v>
      </c>
      <c r="AZ35" s="63">
        <v>2</v>
      </c>
      <c r="BA35" s="63">
        <f t="shared" ref="BA35:BA63" si="64">AX35</f>
        <v>0</v>
      </c>
      <c r="BB35" s="63">
        <f>'[5]Для учреждений'!$H$54</f>
        <v>0</v>
      </c>
      <c r="BC35" s="63">
        <f t="shared" si="26"/>
        <v>1</v>
      </c>
      <c r="BD35" s="61">
        <f t="shared" si="27"/>
        <v>0</v>
      </c>
      <c r="BE35" s="51">
        <f>'[5]Для учреждений'!$H$57</f>
        <v>0</v>
      </c>
      <c r="BF35" s="51">
        <f>'[5]Для учреждений'!$H$58</f>
        <v>4205551.72</v>
      </c>
      <c r="BG35" s="63">
        <f t="shared" si="28"/>
        <v>1</v>
      </c>
      <c r="BH35" s="51">
        <f>'[5]Для учреждений'!$H$60</f>
        <v>0</v>
      </c>
      <c r="BI35" s="51">
        <f>'[5]Для учреждений'!$H$61</f>
        <v>218.23</v>
      </c>
      <c r="BJ35" s="63">
        <f t="shared" si="29"/>
        <v>4</v>
      </c>
      <c r="BK35" s="61">
        <f t="shared" si="30"/>
        <v>0</v>
      </c>
      <c r="BL35" s="51">
        <f>'[5]Для учреждений'!$H$64</f>
        <v>0</v>
      </c>
      <c r="BM35" s="51">
        <f>'[5]Для учреждений'!$H$65</f>
        <v>7382.56</v>
      </c>
      <c r="BN35" s="51">
        <f>'[5]Для учреждений'!$H$66</f>
        <v>0</v>
      </c>
      <c r="BO35" s="51">
        <f>'[5]Для учреждений'!$H$67</f>
        <v>1811.31</v>
      </c>
      <c r="BP35" s="63">
        <f t="shared" si="31"/>
        <v>0</v>
      </c>
      <c r="BQ35" s="61">
        <f t="shared" si="32"/>
        <v>1.3451464934456547</v>
      </c>
      <c r="BR35" s="51">
        <f>'[5]Для учреждений'!$H$70</f>
        <v>39970543.799999997</v>
      </c>
      <c r="BS35" s="51">
        <f>'[5]Для учреждений'!$H$71</f>
        <v>34</v>
      </c>
      <c r="BT35" s="51">
        <f>'[5]Для учреждений'!$H$72</f>
        <v>12</v>
      </c>
      <c r="BU35" s="51">
        <f>'[5]Для учреждений'!$H$73</f>
        <v>72830</v>
      </c>
      <c r="BV35" s="63">
        <f t="shared" si="33"/>
        <v>0</v>
      </c>
      <c r="BW35" s="61">
        <f t="shared" si="34"/>
        <v>0.82866552834626006</v>
      </c>
      <c r="BX35" s="51">
        <f>'[5]Для учреждений'!$H$76</f>
        <v>74029912.239999995</v>
      </c>
      <c r="BY35" s="62">
        <f t="shared" si="61"/>
        <v>89336300</v>
      </c>
      <c r="BZ35" s="66">
        <f t="shared" si="35"/>
        <v>2</v>
      </c>
      <c r="CA35" s="67">
        <f t="shared" si="0"/>
        <v>2</v>
      </c>
      <c r="CB35" s="51">
        <f>'[5]Для учреждений'!$H$80</f>
        <v>2</v>
      </c>
      <c r="CC35" s="51">
        <f>'[5]Для учреждений'!$H$81</f>
        <v>2</v>
      </c>
      <c r="CD35" s="51">
        <f>'[5]Для учреждений'!$H$82</f>
        <v>2</v>
      </c>
      <c r="CE35" s="63">
        <f t="shared" si="36"/>
        <v>3</v>
      </c>
      <c r="CF35" s="61">
        <f t="shared" si="37"/>
        <v>1</v>
      </c>
      <c r="CG35" s="51">
        <f>'[5]Для учреждений'!$H$85</f>
        <v>2</v>
      </c>
      <c r="CH35" s="51">
        <f>'[5]Для учреждений'!$H$86</f>
        <v>2</v>
      </c>
      <c r="CI35" s="66">
        <f t="shared" si="38"/>
        <v>5</v>
      </c>
      <c r="CJ35" s="51">
        <f>'[5]Для учреждений'!$H$88</f>
        <v>0</v>
      </c>
      <c r="CK35" s="63">
        <f t="shared" si="62"/>
        <v>2</v>
      </c>
      <c r="CL35" s="51">
        <f>'[5]Для учреждений'!$H$90</f>
        <v>87</v>
      </c>
      <c r="CM35" s="51">
        <f>'[5]Для учреждений'!$H$91</f>
        <v>87</v>
      </c>
      <c r="CN35" s="66">
        <f t="shared" si="39"/>
        <v>3</v>
      </c>
      <c r="CO35" s="51">
        <f>'[5]Для учреждений'!$H$93</f>
        <v>0</v>
      </c>
      <c r="CP35" s="66">
        <f t="shared" si="40"/>
        <v>3</v>
      </c>
      <c r="CQ35" s="51">
        <f>'[5]Для учреждений'!$H$95</f>
        <v>0</v>
      </c>
      <c r="CR35" s="63"/>
      <c r="CS35" s="51"/>
      <c r="CT35" s="63"/>
      <c r="CU35" s="63">
        <f t="shared" si="41"/>
        <v>5</v>
      </c>
      <c r="CV35" s="51">
        <f>'[5]Для учреждений'!$H$100</f>
        <v>6</v>
      </c>
      <c r="CW35" s="63">
        <f>'[5]Для учреждений'!$H$101</f>
        <v>6</v>
      </c>
      <c r="CX35" s="68">
        <f t="shared" si="2"/>
        <v>4</v>
      </c>
      <c r="CY35" s="51">
        <f>'[5]Для учреждений'!$H$103</f>
        <v>0</v>
      </c>
      <c r="CZ35" s="51">
        <f>'[5]Для учреждений'!$H$104</f>
        <v>6730.6</v>
      </c>
      <c r="DA35" s="63">
        <f t="shared" si="42"/>
        <v>0</v>
      </c>
      <c r="DB35" s="61">
        <f t="shared" si="43"/>
        <v>1.0040249907332386</v>
      </c>
      <c r="DC35" s="51">
        <f>'[5]Для учреждений'!$H$107</f>
        <v>99555104.189999998</v>
      </c>
      <c r="DD35" s="51">
        <f>'[5]Для учреждений'!$H$108</f>
        <v>99156002.200000003</v>
      </c>
      <c r="DE35" s="63">
        <f t="shared" si="44"/>
        <v>3</v>
      </c>
      <c r="DF35" s="61">
        <f t="shared" si="45"/>
        <v>0</v>
      </c>
      <c r="DG35" s="51">
        <f>'[5]Для учреждений'!$H$111</f>
        <v>0</v>
      </c>
      <c r="DH35" s="51">
        <f>'[5]Для учреждений'!$H$112</f>
        <v>99555104.189999998</v>
      </c>
      <c r="DI35" s="63"/>
      <c r="DJ35" s="51"/>
      <c r="DK35" s="51"/>
      <c r="DL35" s="63">
        <f t="shared" si="46"/>
        <v>5</v>
      </c>
      <c r="DM35" s="69">
        <f t="shared" si="47"/>
        <v>1</v>
      </c>
      <c r="DN35" s="70">
        <f>'[5]Для учреждений'!$H$118</f>
        <v>32</v>
      </c>
      <c r="DO35" s="70">
        <f>'[5]Для учреждений'!$H$119</f>
        <v>32</v>
      </c>
      <c r="DP35" s="63">
        <f t="shared" si="48"/>
        <v>4</v>
      </c>
      <c r="DQ35" s="61">
        <f t="shared" si="49"/>
        <v>1</v>
      </c>
      <c r="DR35" s="70">
        <f>'[5]Для учреждений'!$H$122</f>
        <v>56</v>
      </c>
      <c r="DS35" s="70">
        <f>'[5]Для учреждений'!$H$123</f>
        <v>56</v>
      </c>
      <c r="DT35" s="71">
        <f t="shared" si="50"/>
        <v>53</v>
      </c>
      <c r="DU35" s="72">
        <f t="shared" si="51"/>
        <v>3</v>
      </c>
      <c r="DV35" s="72" t="e">
        <f t="shared" si="63"/>
        <v>#DIV/0!</v>
      </c>
      <c r="DW35" s="73"/>
    </row>
    <row r="36" spans="1:127" s="57" customFormat="1" ht="45" hidden="1" x14ac:dyDescent="0.25">
      <c r="A36" s="39">
        <v>28</v>
      </c>
      <c r="B36" s="40" t="s">
        <v>150</v>
      </c>
      <c r="C36" s="59" t="s">
        <v>175</v>
      </c>
      <c r="D36" s="41"/>
      <c r="E36" s="42">
        <f t="shared" si="11"/>
        <v>0</v>
      </c>
      <c r="F36" s="43">
        <v>0</v>
      </c>
      <c r="G36" s="43">
        <v>0</v>
      </c>
      <c r="H36" s="41"/>
      <c r="I36" s="44">
        <f t="shared" si="13"/>
        <v>0</v>
      </c>
      <c r="J36" s="43">
        <v>0</v>
      </c>
      <c r="K36" s="43">
        <v>0</v>
      </c>
      <c r="L36" s="41"/>
      <c r="M36" s="44">
        <f t="shared" si="15"/>
        <v>0</v>
      </c>
      <c r="N36" s="45">
        <f t="shared" si="53"/>
        <v>0</v>
      </c>
      <c r="O36" s="43">
        <v>0</v>
      </c>
      <c r="P36" s="41"/>
      <c r="Q36" s="44">
        <f t="shared" si="17"/>
        <v>0</v>
      </c>
      <c r="R36" s="41">
        <f t="shared" si="54"/>
        <v>0</v>
      </c>
      <c r="S36" s="45">
        <f t="shared" si="55"/>
        <v>0</v>
      </c>
      <c r="T36" s="43">
        <f t="shared" si="18"/>
        <v>3</v>
      </c>
      <c r="U36" s="44">
        <f t="shared" si="56"/>
        <v>-0.23586227343345417</v>
      </c>
      <c r="V36" s="43">
        <f>'[6]Для учреждений'!$H$22</f>
        <v>0</v>
      </c>
      <c r="W36" s="43">
        <f>'[6]Для учреждений'!$H$23</f>
        <v>0</v>
      </c>
      <c r="X36" s="43">
        <f>'[6]Для учреждений'!$H$24</f>
        <v>4554500.5</v>
      </c>
      <c r="Y36" s="43">
        <f>'[6]Для учреждений'!$H$25</f>
        <v>4554500.5</v>
      </c>
      <c r="Z36" s="43">
        <f>'[6]Для учреждений'!$H$26</f>
        <v>0</v>
      </c>
      <c r="AA36" s="43">
        <f>'[6]Для учреждений'!$H$27</f>
        <v>38620000</v>
      </c>
      <c r="AB36" s="41">
        <f t="shared" si="19"/>
        <v>3</v>
      </c>
      <c r="AC36" s="42">
        <f t="shared" si="20"/>
        <v>0</v>
      </c>
      <c r="AD36" s="43">
        <f>'[6]Для учреждений'!$H$30</f>
        <v>0</v>
      </c>
      <c r="AE36" s="43">
        <f>'[6]Для учреждений'!$H$31</f>
        <v>-19807</v>
      </c>
      <c r="AF36" s="41">
        <f t="shared" si="21"/>
        <v>0</v>
      </c>
      <c r="AG36" s="46">
        <f t="shared" si="22"/>
        <v>2</v>
      </c>
      <c r="AH36" s="47">
        <f>'[6]Для учреждений'!$H$34</f>
        <v>7</v>
      </c>
      <c r="AI36" s="47">
        <f>'[6]Для учреждений'!$H$35</f>
        <v>9</v>
      </c>
      <c r="AJ36" s="41"/>
      <c r="AK36" s="46"/>
      <c r="AL36" s="43"/>
      <c r="AM36" s="41"/>
      <c r="AN36" s="41"/>
      <c r="AO36" s="41"/>
      <c r="AP36" s="43" t="s">
        <v>210</v>
      </c>
      <c r="AQ36" s="43" t="s">
        <v>210</v>
      </c>
      <c r="AR36" s="41">
        <f t="shared" si="23"/>
        <v>0</v>
      </c>
      <c r="AS36" s="44">
        <f t="shared" si="24"/>
        <v>1.0783922392709732E-4</v>
      </c>
      <c r="AT36" s="45">
        <f>'[6]Для учреждений'!$H$46</f>
        <v>4165.2</v>
      </c>
      <c r="AU36" s="41">
        <f t="shared" si="58"/>
        <v>38620000</v>
      </c>
      <c r="AV36" s="41">
        <f t="shared" si="25"/>
        <v>0</v>
      </c>
      <c r="AW36" s="44">
        <v>0</v>
      </c>
      <c r="AX36" s="45">
        <f t="shared" si="60"/>
        <v>4165.2</v>
      </c>
      <c r="AY36" s="43">
        <v>0</v>
      </c>
      <c r="AZ36" s="41">
        <v>2</v>
      </c>
      <c r="BA36" s="41">
        <f t="shared" si="64"/>
        <v>4165.2</v>
      </c>
      <c r="BB36" s="41">
        <v>0</v>
      </c>
      <c r="BC36" s="41">
        <f t="shared" si="26"/>
        <v>1</v>
      </c>
      <c r="BD36" s="44">
        <f t="shared" si="27"/>
        <v>0</v>
      </c>
      <c r="BE36" s="43">
        <f>'[6]Для учреждений'!$H$57</f>
        <v>0</v>
      </c>
      <c r="BF36" s="43">
        <f>'[6]Для учреждений'!$H$58</f>
        <v>480066.28</v>
      </c>
      <c r="BG36" s="41">
        <f t="shared" si="28"/>
        <v>1</v>
      </c>
      <c r="BH36" s="43">
        <f>'[6]Для учреждений'!$H$60</f>
        <v>0</v>
      </c>
      <c r="BI36" s="43">
        <f>'[6]Для учреждений'!$H$61</f>
        <v>0</v>
      </c>
      <c r="BJ36" s="41">
        <f t="shared" si="29"/>
        <v>4</v>
      </c>
      <c r="BK36" s="44">
        <f t="shared" si="30"/>
        <v>0</v>
      </c>
      <c r="BL36" s="43">
        <f>'[6]Для учреждений'!$H$64</f>
        <v>0</v>
      </c>
      <c r="BM36" s="43">
        <f>'[6]Для учреждений'!$H$65</f>
        <v>1336.5</v>
      </c>
      <c r="BN36" s="43">
        <f>'[6]Для учреждений'!$H$66</f>
        <v>0</v>
      </c>
      <c r="BO36" s="43">
        <f>'[6]Для учреждений'!$H$67</f>
        <v>151.1</v>
      </c>
      <c r="BP36" s="41">
        <f>IF(BQ36&lt;0.95,0,IF(BQ36&lt;1.05,2,0))</f>
        <v>0</v>
      </c>
      <c r="BQ36" s="44">
        <f t="shared" si="32"/>
        <v>1.1062182207314708</v>
      </c>
      <c r="BR36" s="43">
        <f>'[6]Для учреждений'!$H$70</f>
        <v>20302600</v>
      </c>
      <c r="BS36" s="43">
        <f>'[6]Для учреждений'!$H$71</f>
        <v>21</v>
      </c>
      <c r="BT36" s="43">
        <f>'[6]Для учреждений'!$H$72</f>
        <v>12</v>
      </c>
      <c r="BU36" s="51">
        <f>'[6]Для учреждений'!$H$73</f>
        <v>72830</v>
      </c>
      <c r="BV36" s="41">
        <f>IF(BW36&lt;0.7,0,IF(BW36&lt;0.85,2,0))</f>
        <v>0</v>
      </c>
      <c r="BW36" s="44">
        <f t="shared" si="34"/>
        <v>0.87784815657323245</v>
      </c>
      <c r="BX36" s="43">
        <f>'[6]Для учреждений'!$H$76</f>
        <v>33906152.219999999</v>
      </c>
      <c r="BY36" s="45">
        <f>'[6]Для учреждений'!$H$77</f>
        <v>38624165.200000003</v>
      </c>
      <c r="BZ36" s="48">
        <f t="shared" si="35"/>
        <v>2</v>
      </c>
      <c r="CA36" s="49">
        <f t="shared" si="0"/>
        <v>1</v>
      </c>
      <c r="CB36" s="43">
        <f>'[6]Для учреждений'!$H$80</f>
        <v>1</v>
      </c>
      <c r="CC36" s="43">
        <f>'[6]Для учреждений'!$H$81</f>
        <v>1</v>
      </c>
      <c r="CD36" s="43">
        <f>'[6]Для учреждений'!$H$82</f>
        <v>2</v>
      </c>
      <c r="CE36" s="41">
        <f t="shared" si="36"/>
        <v>3</v>
      </c>
      <c r="CF36" s="44">
        <f t="shared" si="37"/>
        <v>1</v>
      </c>
      <c r="CG36" s="43">
        <f>'[6]Для учреждений'!$H$85</f>
        <v>1</v>
      </c>
      <c r="CH36" s="43">
        <f>'[6]Для учреждений'!$H$86</f>
        <v>1</v>
      </c>
      <c r="CI36" s="48">
        <f t="shared" si="38"/>
        <v>5</v>
      </c>
      <c r="CJ36" s="43">
        <f>'[6]Для учреждений'!$H$88</f>
        <v>0</v>
      </c>
      <c r="CK36" s="41">
        <f t="shared" si="62"/>
        <v>2</v>
      </c>
      <c r="CL36" s="43">
        <f>'[6]Для учреждений'!$H$90</f>
        <v>87</v>
      </c>
      <c r="CM36" s="43">
        <f>'[6]Для учреждений'!$H$91</f>
        <v>87</v>
      </c>
      <c r="CN36" s="48">
        <f t="shared" si="39"/>
        <v>3</v>
      </c>
      <c r="CO36" s="43">
        <f>'[6]Для учреждений'!$H$93</f>
        <v>0</v>
      </c>
      <c r="CP36" s="48">
        <f t="shared" si="40"/>
        <v>3</v>
      </c>
      <c r="CQ36" s="43">
        <f>'[6]Для учреждений'!$H$95</f>
        <v>0</v>
      </c>
      <c r="CR36" s="41"/>
      <c r="CS36" s="43"/>
      <c r="CT36" s="41"/>
      <c r="CU36" s="41">
        <f t="shared" si="41"/>
        <v>5</v>
      </c>
      <c r="CV36" s="43">
        <f>'[6]Для учреждений'!$H$100</f>
        <v>6</v>
      </c>
      <c r="CW36" s="41">
        <f>'[6]Для учреждений'!$H$101</f>
        <v>6</v>
      </c>
      <c r="CX36" s="50">
        <f t="shared" si="2"/>
        <v>4</v>
      </c>
      <c r="CY36" s="43">
        <f>'[6]Для учреждений'!$H$103</f>
        <v>0</v>
      </c>
      <c r="CZ36" s="43">
        <f>'[6]Для учреждений'!$H$104</f>
        <v>5.8</v>
      </c>
      <c r="DA36" s="41">
        <f t="shared" si="42"/>
        <v>4</v>
      </c>
      <c r="DB36" s="44">
        <f t="shared" si="43"/>
        <v>1</v>
      </c>
      <c r="DC36" s="51">
        <f>'[6]Для учреждений'!$H$107</f>
        <v>41620.699999999997</v>
      </c>
      <c r="DD36" s="51">
        <f>'[6]Для учреждений'!$H$108</f>
        <v>41620.699999999997</v>
      </c>
      <c r="DE36" s="41">
        <f t="shared" si="44"/>
        <v>3</v>
      </c>
      <c r="DF36" s="44">
        <f t="shared" si="45"/>
        <v>0</v>
      </c>
      <c r="DG36" s="51">
        <f>'[6]Для учреждений'!$H$111</f>
        <v>0</v>
      </c>
      <c r="DH36" s="51">
        <f>'[6]Для учреждений'!$H$112</f>
        <v>41620.699999999997</v>
      </c>
      <c r="DI36" s="41"/>
      <c r="DJ36" s="43"/>
      <c r="DK36" s="43"/>
      <c r="DL36" s="41">
        <f t="shared" si="46"/>
        <v>5</v>
      </c>
      <c r="DM36" s="52">
        <f t="shared" si="47"/>
        <v>1</v>
      </c>
      <c r="DN36" s="70">
        <f>'[6]Для учреждений'!$H$118</f>
        <v>40</v>
      </c>
      <c r="DO36" s="70">
        <f>'[6]Для учреждений'!$H$119</f>
        <v>40</v>
      </c>
      <c r="DP36" s="41">
        <f t="shared" si="48"/>
        <v>4</v>
      </c>
      <c r="DQ36" s="44">
        <f t="shared" si="49"/>
        <v>1</v>
      </c>
      <c r="DR36" s="70">
        <f>'[6]Для учреждений'!$H$122</f>
        <v>36</v>
      </c>
      <c r="DS36" s="70">
        <f>'[6]Для учреждений'!$H$123</f>
        <v>36</v>
      </c>
      <c r="DT36" s="54">
        <f t="shared" si="50"/>
        <v>57</v>
      </c>
      <c r="DU36" s="55">
        <f t="shared" si="51"/>
        <v>3</v>
      </c>
      <c r="DV36" s="55" t="e">
        <f t="shared" si="63"/>
        <v>#DIV/0!</v>
      </c>
      <c r="DW36" s="56"/>
    </row>
    <row r="37" spans="1:127" s="57" customFormat="1" ht="60" hidden="1" x14ac:dyDescent="0.25">
      <c r="A37" s="39">
        <v>29</v>
      </c>
      <c r="B37" s="40" t="s">
        <v>150</v>
      </c>
      <c r="C37" s="59" t="s">
        <v>176</v>
      </c>
      <c r="D37" s="41">
        <f t="shared" si="10"/>
        <v>3</v>
      </c>
      <c r="E37" s="42">
        <f t="shared" si="11"/>
        <v>0.99681020733652315</v>
      </c>
      <c r="F37" s="43">
        <f>'[7]Для учреждений'!$H$6</f>
        <v>2250000</v>
      </c>
      <c r="G37" s="43">
        <f>'[7]Для учреждений'!$H$7</f>
        <v>2257200</v>
      </c>
      <c r="H37" s="41">
        <f t="shared" si="12"/>
        <v>3</v>
      </c>
      <c r="I37" s="44">
        <f t="shared" si="13"/>
        <v>0.99583820511019083</v>
      </c>
      <c r="J37" s="43">
        <f>'[7]Для учреждений'!$H$10</f>
        <v>2292428.6800000002</v>
      </c>
      <c r="K37" s="43">
        <f>'[7]Для учреждений'!$H$11</f>
        <v>2302009.17</v>
      </c>
      <c r="L37" s="41">
        <f t="shared" si="14"/>
        <v>3</v>
      </c>
      <c r="M37" s="44">
        <f t="shared" si="15"/>
        <v>1.1538461538461537</v>
      </c>
      <c r="N37" s="45">
        <f t="shared" si="53"/>
        <v>2250000</v>
      </c>
      <c r="O37" s="43">
        <f>'[7]Для учреждений'!$H$15</f>
        <v>1950000</v>
      </c>
      <c r="P37" s="41">
        <f t="shared" si="16"/>
        <v>3</v>
      </c>
      <c r="Q37" s="44">
        <f t="shared" si="17"/>
        <v>0.99583820511019083</v>
      </c>
      <c r="R37" s="41">
        <f t="shared" si="54"/>
        <v>2292428.6800000002</v>
      </c>
      <c r="S37" s="45">
        <f t="shared" si="55"/>
        <v>2302009.17</v>
      </c>
      <c r="T37" s="43">
        <f t="shared" si="18"/>
        <v>3</v>
      </c>
      <c r="U37" s="44">
        <f t="shared" si="56"/>
        <v>-0.27335257494076415</v>
      </c>
      <c r="V37" s="43">
        <f>'[7]Для учреждений'!$H$22</f>
        <v>129.47999999999999</v>
      </c>
      <c r="W37" s="43">
        <f>'[7]Для учреждений'!$H$23</f>
        <v>0</v>
      </c>
      <c r="X37" s="43">
        <f>'[7]Для учреждений'!$H$24</f>
        <v>10778105.02</v>
      </c>
      <c r="Y37" s="43">
        <f>'[7]Для учреждений'!$H$25</f>
        <v>8511235.6400000006</v>
      </c>
      <c r="Z37" s="43">
        <f>'[7]Для учреждений'!$H$26</f>
        <v>0</v>
      </c>
      <c r="AA37" s="43">
        <f>'[7]Для учреждений'!$H$27</f>
        <v>70565317.280000001</v>
      </c>
      <c r="AB37" s="41">
        <f t="shared" si="19"/>
        <v>0</v>
      </c>
      <c r="AC37" s="42">
        <f t="shared" si="20"/>
        <v>7.5877300613496929E-2</v>
      </c>
      <c r="AD37" s="43">
        <f>'[7]Для учреждений'!$H$30</f>
        <v>6184</v>
      </c>
      <c r="AE37" s="43">
        <f>'[7]Для учреждений'!$H$31</f>
        <v>81500</v>
      </c>
      <c r="AF37" s="41">
        <f t="shared" si="21"/>
        <v>0</v>
      </c>
      <c r="AG37" s="46">
        <f t="shared" si="22"/>
        <v>1</v>
      </c>
      <c r="AH37" s="47">
        <f>'[7]Для учреждений'!$H$34</f>
        <v>12</v>
      </c>
      <c r="AI37" s="47">
        <f>'[7]Для учреждений'!$H$35</f>
        <v>15</v>
      </c>
      <c r="AJ37" s="41"/>
      <c r="AK37" s="46"/>
      <c r="AL37" s="43"/>
      <c r="AM37" s="41"/>
      <c r="AN37" s="41"/>
      <c r="AO37" s="41"/>
      <c r="AP37" s="43">
        <v>0</v>
      </c>
      <c r="AQ37" s="43">
        <v>0</v>
      </c>
      <c r="AR37" s="41">
        <f t="shared" si="23"/>
        <v>0</v>
      </c>
      <c r="AS37" s="44">
        <f t="shared" si="24"/>
        <v>3.0900091959332871E-2</v>
      </c>
      <c r="AT37" s="45">
        <f t="shared" si="57"/>
        <v>2250000</v>
      </c>
      <c r="AU37" s="41">
        <f t="shared" si="58"/>
        <v>70565317.280000001</v>
      </c>
      <c r="AV37" s="41">
        <f t="shared" si="25"/>
        <v>0</v>
      </c>
      <c r="AW37" s="44">
        <f t="shared" si="59"/>
        <v>-2.3109325789132273E-2</v>
      </c>
      <c r="AX37" s="45">
        <f t="shared" si="60"/>
        <v>2250000</v>
      </c>
      <c r="AY37" s="43">
        <f>'[7]Для учреждений'!$H$51</f>
        <v>2303226</v>
      </c>
      <c r="AZ37" s="41">
        <v>2</v>
      </c>
      <c r="BA37" s="41">
        <f t="shared" si="64"/>
        <v>2250000</v>
      </c>
      <c r="BB37" s="41">
        <f>'[7]Для учреждений'!$H$54</f>
        <v>0</v>
      </c>
      <c r="BC37" s="41">
        <f t="shared" si="26"/>
        <v>1</v>
      </c>
      <c r="BD37" s="44">
        <f t="shared" si="27"/>
        <v>0</v>
      </c>
      <c r="BE37" s="43">
        <f>'[7]Для учреждений'!$H$57</f>
        <v>0</v>
      </c>
      <c r="BF37" s="43">
        <f>'[7]Для учреждений'!$H$58</f>
        <v>104833.68</v>
      </c>
      <c r="BG37" s="41">
        <f t="shared" si="28"/>
        <v>1</v>
      </c>
      <c r="BH37" s="43">
        <f>'[7]Для учреждений'!$H$60</f>
        <v>0</v>
      </c>
      <c r="BI37" s="43">
        <f>'[7]Для учреждений'!$H$61</f>
        <v>0</v>
      </c>
      <c r="BJ37" s="41">
        <f t="shared" si="29"/>
        <v>4</v>
      </c>
      <c r="BK37" s="44">
        <f t="shared" si="30"/>
        <v>1.8166814294970711E-5</v>
      </c>
      <c r="BL37" s="43">
        <f>'[7]Для учреждений'!$H$64</f>
        <v>0.33</v>
      </c>
      <c r="BM37" s="43">
        <f>'[7]Для учреждений'!$H$65</f>
        <v>10746.07</v>
      </c>
      <c r="BN37" s="43">
        <f>'[7]Для учреждений'!$H$66</f>
        <v>10.23</v>
      </c>
      <c r="BO37" s="43">
        <f>'[7]Для учреждений'!$H$67</f>
        <v>7408.69</v>
      </c>
      <c r="BP37" s="41">
        <f t="shared" si="31"/>
        <v>2</v>
      </c>
      <c r="BQ37" s="44">
        <f t="shared" si="32"/>
        <v>1.0054742481017067</v>
      </c>
      <c r="BR37" s="43">
        <f>'[7]Для учреждений'!$H$70</f>
        <v>27241072.489999998</v>
      </c>
      <c r="BS37" s="43">
        <f>'[7]Для учреждений'!$H$71</f>
        <v>31</v>
      </c>
      <c r="BT37" s="43">
        <f>'[7]Для учреждений'!$H$72</f>
        <v>12</v>
      </c>
      <c r="BU37" s="51">
        <f>'[7]Для учреждений'!$H$73</f>
        <v>72830</v>
      </c>
      <c r="BV37" s="41">
        <f t="shared" si="33"/>
        <v>0</v>
      </c>
      <c r="BW37" s="44">
        <f t="shared" si="34"/>
        <v>0.93439715490586672</v>
      </c>
      <c r="BX37" s="43">
        <f>'[7]Для учреждений'!$H$76</f>
        <v>68038425.299999997</v>
      </c>
      <c r="BY37" s="45">
        <f t="shared" si="61"/>
        <v>72815317.280000001</v>
      </c>
      <c r="BZ37" s="48">
        <f t="shared" si="35"/>
        <v>2</v>
      </c>
      <c r="CA37" s="49">
        <f t="shared" si="0"/>
        <v>1.5</v>
      </c>
      <c r="CB37" s="43">
        <f>'[7]Для учреждений'!$H$80</f>
        <v>1</v>
      </c>
      <c r="CC37" s="43">
        <f>'[7]Для учреждений'!$H$81</f>
        <v>2</v>
      </c>
      <c r="CD37" s="43">
        <f>'[7]Для учреждений'!$H$82</f>
        <v>2</v>
      </c>
      <c r="CE37" s="41">
        <f t="shared" si="36"/>
        <v>3</v>
      </c>
      <c r="CF37" s="44">
        <f t="shared" si="37"/>
        <v>1</v>
      </c>
      <c r="CG37" s="43">
        <f>'[7]Для учреждений'!$H$85</f>
        <v>2</v>
      </c>
      <c r="CH37" s="43">
        <f>'[7]Для учреждений'!$H$86</f>
        <v>2</v>
      </c>
      <c r="CI37" s="48">
        <f t="shared" si="38"/>
        <v>0</v>
      </c>
      <c r="CJ37" s="43">
        <f>'[7]Для учреждений'!$H$88</f>
        <v>1</v>
      </c>
      <c r="CK37" s="41">
        <f t="shared" si="62"/>
        <v>0</v>
      </c>
      <c r="CL37" s="43">
        <f>'[7]Для учреждений'!$H$90</f>
        <v>82</v>
      </c>
      <c r="CM37" s="43">
        <f>'[7]Для учреждений'!$H$91</f>
        <v>93</v>
      </c>
      <c r="CN37" s="48">
        <f t="shared" si="39"/>
        <v>3</v>
      </c>
      <c r="CO37" s="43">
        <f>'[7]Для учреждений'!$H$93</f>
        <v>0</v>
      </c>
      <c r="CP37" s="48">
        <f t="shared" si="40"/>
        <v>3</v>
      </c>
      <c r="CQ37" s="43">
        <f>'[7]Для учреждений'!$H$95</f>
        <v>0</v>
      </c>
      <c r="CR37" s="41"/>
      <c r="CS37" s="43"/>
      <c r="CT37" s="41"/>
      <c r="CU37" s="41">
        <f t="shared" si="41"/>
        <v>5</v>
      </c>
      <c r="CV37" s="43">
        <f>'[7]Для учреждений'!$H$100</f>
        <v>6</v>
      </c>
      <c r="CW37" s="41">
        <f>'[7]Для учреждений'!$H$101</f>
        <v>6</v>
      </c>
      <c r="CX37" s="50">
        <f t="shared" si="2"/>
        <v>4</v>
      </c>
      <c r="CY37" s="43">
        <f>'[7]Для учреждений'!$H$103</f>
        <v>0</v>
      </c>
      <c r="CZ37" s="43">
        <f>'[7]Для учреждений'!$H$104</f>
        <v>24.9</v>
      </c>
      <c r="DA37" s="41">
        <f t="shared" si="42"/>
        <v>4</v>
      </c>
      <c r="DB37" s="44">
        <f t="shared" si="43"/>
        <v>0.99992159720046081</v>
      </c>
      <c r="DC37" s="51">
        <f>'[7]Для учреждений'!$H$107</f>
        <v>80475.509999999995</v>
      </c>
      <c r="DD37" s="51">
        <f>'[7]Для учреждений'!$H$108</f>
        <v>80481.820000000007</v>
      </c>
      <c r="DE37" s="41">
        <f t="shared" si="44"/>
        <v>3</v>
      </c>
      <c r="DF37" s="44">
        <f t="shared" si="45"/>
        <v>0</v>
      </c>
      <c r="DG37" s="51">
        <f>'[7]Для учреждений'!$H$111</f>
        <v>0</v>
      </c>
      <c r="DH37" s="51">
        <f>'[7]Для учреждений'!$H$112</f>
        <v>82768.27</v>
      </c>
      <c r="DI37" s="41"/>
      <c r="DJ37" s="43"/>
      <c r="DK37" s="43"/>
      <c r="DL37" s="41">
        <f t="shared" si="46"/>
        <v>5</v>
      </c>
      <c r="DM37" s="52">
        <f t="shared" si="47"/>
        <v>1</v>
      </c>
      <c r="DN37" s="70">
        <f>'[7]Для учреждений'!$H$118</f>
        <v>30</v>
      </c>
      <c r="DO37" s="70">
        <f>'[7]Для учреждений'!$H$119</f>
        <v>30</v>
      </c>
      <c r="DP37" s="41">
        <f t="shared" si="48"/>
        <v>4</v>
      </c>
      <c r="DQ37" s="44">
        <f t="shared" si="49"/>
        <v>1.3958333333333333</v>
      </c>
      <c r="DR37" s="70">
        <f>'[7]Для учреждений'!$H$122</f>
        <v>67</v>
      </c>
      <c r="DS37" s="70">
        <v>48</v>
      </c>
      <c r="DT37" s="54">
        <f t="shared" si="50"/>
        <v>61</v>
      </c>
      <c r="DU37" s="55">
        <f t="shared" si="51"/>
        <v>3</v>
      </c>
      <c r="DV37" s="55" t="e">
        <f t="shared" si="63"/>
        <v>#DIV/0!</v>
      </c>
      <c r="DW37" s="56"/>
    </row>
    <row r="38" spans="1:127" s="74" customFormat="1" ht="60" hidden="1" x14ac:dyDescent="0.25">
      <c r="A38" s="58">
        <v>30</v>
      </c>
      <c r="B38" s="59" t="s">
        <v>150</v>
      </c>
      <c r="C38" s="59" t="s">
        <v>177</v>
      </c>
      <c r="D38" s="63">
        <f>IF(E38&gt;1,0,IF(F38/G38&lt;$G$7/100,0,IF(F38/G38&gt;$F$7/100,3,$D$7*(F38/G38-$G$7/100)/(($F$7-$G$7)/100))))</f>
        <v>0</v>
      </c>
      <c r="E38" s="60">
        <f t="shared" si="11"/>
        <v>0</v>
      </c>
      <c r="F38" s="51">
        <f>'[8]Для учреждений'!$H$6</f>
        <v>0</v>
      </c>
      <c r="G38" s="51">
        <f>'[8]Для учреждений'!$H$7</f>
        <v>53719.73</v>
      </c>
      <c r="H38" s="63">
        <f>IF(J38/K38&lt;$K$7/100,0,IF(J38/K38&gt;$J$7/100,3,$H$7*(J38/K38-$K$7/100)/(($J$7-$K$7)/100)))</f>
        <v>0</v>
      </c>
      <c r="I38" s="61">
        <f t="shared" si="13"/>
        <v>0</v>
      </c>
      <c r="J38" s="51">
        <f>'[8]Для учреждений'!$H$10</f>
        <v>0</v>
      </c>
      <c r="K38" s="51">
        <f>'[8]Для учреждений'!$H$11</f>
        <v>53719.73</v>
      </c>
      <c r="L38" s="41"/>
      <c r="M38" s="61">
        <f t="shared" si="15"/>
        <v>0</v>
      </c>
      <c r="N38" s="62">
        <f t="shared" si="53"/>
        <v>0</v>
      </c>
      <c r="O38" s="51">
        <f>'[8]Для учреждений'!$H$15</f>
        <v>0</v>
      </c>
      <c r="P38" s="63">
        <f t="shared" si="16"/>
        <v>0</v>
      </c>
      <c r="Q38" s="61">
        <f t="shared" si="17"/>
        <v>0</v>
      </c>
      <c r="R38" s="63">
        <f t="shared" si="54"/>
        <v>0</v>
      </c>
      <c r="S38" s="62">
        <f t="shared" si="55"/>
        <v>53719.73</v>
      </c>
      <c r="T38" s="51">
        <f t="shared" si="18"/>
        <v>3</v>
      </c>
      <c r="U38" s="61">
        <f t="shared" si="56"/>
        <v>-0.21873271869007227</v>
      </c>
      <c r="V38" s="51">
        <f>'[8]Для учреждений'!$H$22</f>
        <v>0</v>
      </c>
      <c r="W38" s="51">
        <f>'[8]Для учреждений'!$H$23</f>
        <v>0</v>
      </c>
      <c r="X38" s="51">
        <f>'[8]Для учреждений'!$H$24</f>
        <v>14313141.48</v>
      </c>
      <c r="Y38" s="51">
        <f>'[8]Для учреждений'!$H$25</f>
        <v>7335579.3799999999</v>
      </c>
      <c r="Z38" s="51">
        <f>'[8]Для учреждений'!$H$26</f>
        <v>0</v>
      </c>
      <c r="AA38" s="51">
        <f>'[8]Для учреждений'!$H$27</f>
        <v>98973400</v>
      </c>
      <c r="AB38" s="63">
        <f t="shared" si="19"/>
        <v>0</v>
      </c>
      <c r="AC38" s="60">
        <f t="shared" si="20"/>
        <v>0.32805357403993696</v>
      </c>
      <c r="AD38" s="51">
        <f>'[8]Для учреждений'!$H$30</f>
        <v>1184354.94</v>
      </c>
      <c r="AE38" s="51">
        <f>'[8]Для учреждений'!$H$31</f>
        <v>3610248.55</v>
      </c>
      <c r="AF38" s="63">
        <f t="shared" si="21"/>
        <v>1</v>
      </c>
      <c r="AG38" s="64">
        <f t="shared" si="22"/>
        <v>4</v>
      </c>
      <c r="AH38" s="65">
        <f>'[8]Для учреждений'!$H$34</f>
        <v>10</v>
      </c>
      <c r="AI38" s="65">
        <f>'[8]Для учреждений'!$H$35</f>
        <v>10</v>
      </c>
      <c r="AJ38" s="63"/>
      <c r="AK38" s="64"/>
      <c r="AL38" s="51"/>
      <c r="AM38" s="63"/>
      <c r="AN38" s="63"/>
      <c r="AO38" s="63"/>
      <c r="AP38" s="51"/>
      <c r="AQ38" s="51"/>
      <c r="AR38" s="63">
        <f t="shared" si="23"/>
        <v>0</v>
      </c>
      <c r="AS38" s="61">
        <f t="shared" si="24"/>
        <v>0</v>
      </c>
      <c r="AT38" s="62">
        <f>'[8]Для учреждений'!$H$46</f>
        <v>0</v>
      </c>
      <c r="AU38" s="63">
        <f t="shared" si="58"/>
        <v>98973400</v>
      </c>
      <c r="AV38" s="63">
        <f t="shared" si="25"/>
        <v>0</v>
      </c>
      <c r="AW38" s="61">
        <v>0</v>
      </c>
      <c r="AX38" s="62">
        <f t="shared" si="60"/>
        <v>0</v>
      </c>
      <c r="AY38" s="51">
        <f>'[8]Для учреждений'!$H$51</f>
        <v>2.2400000000000002</v>
      </c>
      <c r="AZ38" s="63">
        <v>2</v>
      </c>
      <c r="BA38" s="63">
        <f t="shared" si="64"/>
        <v>0</v>
      </c>
      <c r="BB38" s="63">
        <f>'[8]Для учреждений'!$H$54</f>
        <v>0</v>
      </c>
      <c r="BC38" s="63">
        <f t="shared" si="26"/>
        <v>1</v>
      </c>
      <c r="BD38" s="61">
        <f t="shared" si="27"/>
        <v>0</v>
      </c>
      <c r="BE38" s="51">
        <f>'[8]Для учреждений'!$H$57</f>
        <v>0</v>
      </c>
      <c r="BF38" s="51">
        <f>'[8]Для учреждений'!$H$58</f>
        <v>521457.73</v>
      </c>
      <c r="BG38" s="63">
        <f t="shared" si="28"/>
        <v>0</v>
      </c>
      <c r="BH38" s="51">
        <f>'[8]Для учреждений'!$H$60</f>
        <v>272062.62</v>
      </c>
      <c r="BI38" s="51">
        <f>'[8]Для учреждений'!$H$61</f>
        <v>272062.62</v>
      </c>
      <c r="BJ38" s="63">
        <f t="shared" si="29"/>
        <v>4</v>
      </c>
      <c r="BK38" s="61">
        <f t="shared" si="30"/>
        <v>0</v>
      </c>
      <c r="BL38" s="51">
        <f>'[8]Для учреждений'!$H$64</f>
        <v>0</v>
      </c>
      <c r="BM38" s="51">
        <f>'[8]Для учреждений'!$H$65</f>
        <v>12549402.970000001</v>
      </c>
      <c r="BN38" s="51">
        <f>'[8]Для учреждений'!$H$66</f>
        <v>80000</v>
      </c>
      <c r="BO38" s="51">
        <f>'[8]Для учреждений'!$H$67</f>
        <v>39840895.799999997</v>
      </c>
      <c r="BP38" s="63">
        <f t="shared" si="31"/>
        <v>0</v>
      </c>
      <c r="BQ38" s="61">
        <f t="shared" si="32"/>
        <v>1.1098998777586983E-3</v>
      </c>
      <c r="BR38" s="51">
        <f>'[8]Для учреждений'!$H$70</f>
        <v>47918.400000000001</v>
      </c>
      <c r="BS38" s="51">
        <f>'[8]Для учреждений'!$H$71</f>
        <v>49.4</v>
      </c>
      <c r="BT38" s="51">
        <f>'[8]Для учреждений'!$H$72</f>
        <v>12</v>
      </c>
      <c r="BU38" s="51">
        <f>'[8]Для учреждений'!$H$73</f>
        <v>72830</v>
      </c>
      <c r="BV38" s="63">
        <f t="shared" si="33"/>
        <v>0</v>
      </c>
      <c r="BW38" s="61">
        <f t="shared" si="34"/>
        <v>0.88919650592987609</v>
      </c>
      <c r="BX38" s="51">
        <f>'[8]Для учреждений'!$H$76</f>
        <v>88006801.459999993</v>
      </c>
      <c r="BY38" s="62">
        <f>'[8]Для учреждений'!$H$77</f>
        <v>98973400</v>
      </c>
      <c r="BZ38" s="66">
        <f t="shared" si="35"/>
        <v>2</v>
      </c>
      <c r="CA38" s="67">
        <f t="shared" si="0"/>
        <v>1</v>
      </c>
      <c r="CB38" s="51">
        <f>'[8]Для учреждений'!$H$80</f>
        <v>1</v>
      </c>
      <c r="CC38" s="51">
        <f>'[8]Для учреждений'!$H$81</f>
        <v>1</v>
      </c>
      <c r="CD38" s="51">
        <f>'[8]Для учреждений'!$H$82</f>
        <v>2</v>
      </c>
      <c r="CE38" s="63">
        <f t="shared" si="36"/>
        <v>3</v>
      </c>
      <c r="CF38" s="61">
        <f t="shared" si="37"/>
        <v>1</v>
      </c>
      <c r="CG38" s="51">
        <f>'[8]Для учреждений'!$H$85</f>
        <v>1</v>
      </c>
      <c r="CH38" s="51">
        <f>'[8]Для учреждений'!$H$86</f>
        <v>1</v>
      </c>
      <c r="CI38" s="66">
        <f t="shared" si="38"/>
        <v>5</v>
      </c>
      <c r="CJ38" s="51">
        <f>'[8]Для учреждений'!$H$88</f>
        <v>0</v>
      </c>
      <c r="CK38" s="63">
        <f t="shared" si="62"/>
        <v>2</v>
      </c>
      <c r="CL38" s="51">
        <f>'[8]Для учреждений'!$H$90</f>
        <v>98</v>
      </c>
      <c r="CM38" s="51">
        <f>'[8]Для учреждений'!$H$91</f>
        <v>98</v>
      </c>
      <c r="CN38" s="66">
        <f t="shared" si="39"/>
        <v>3</v>
      </c>
      <c r="CO38" s="51">
        <f>'[8]Для учреждений'!$H$93</f>
        <v>0</v>
      </c>
      <c r="CP38" s="66">
        <f t="shared" si="40"/>
        <v>3</v>
      </c>
      <c r="CQ38" s="51">
        <f>'[8]Для учреждений'!$H$95</f>
        <v>0</v>
      </c>
      <c r="CR38" s="63"/>
      <c r="CS38" s="51"/>
      <c r="CT38" s="63"/>
      <c r="CU38" s="63">
        <f t="shared" si="41"/>
        <v>5</v>
      </c>
      <c r="CV38" s="51">
        <f>'[8]Для учреждений'!$H$100</f>
        <v>6</v>
      </c>
      <c r="CW38" s="63">
        <f>'[8]Для учреждений'!$H$101</f>
        <v>6</v>
      </c>
      <c r="CX38" s="68">
        <f t="shared" si="2"/>
        <v>4</v>
      </c>
      <c r="CY38" s="51">
        <f>'[8]Для учреждений'!$H$103</f>
        <v>0</v>
      </c>
      <c r="CZ38" s="51">
        <f>'[8]Для учреждений'!$H$104</f>
        <v>18.7</v>
      </c>
      <c r="DA38" s="63">
        <f t="shared" si="42"/>
        <v>4</v>
      </c>
      <c r="DB38" s="61">
        <f t="shared" si="43"/>
        <v>0.99286082527712938</v>
      </c>
      <c r="DC38" s="51">
        <f>'[8]Для учреждений'!$H$107</f>
        <v>109081.29</v>
      </c>
      <c r="DD38" s="51">
        <f>'[8]Для учреждений'!$H$108</f>
        <v>109865.64</v>
      </c>
      <c r="DE38" s="63">
        <f t="shared" si="44"/>
        <v>3</v>
      </c>
      <c r="DF38" s="61">
        <f t="shared" si="45"/>
        <v>0</v>
      </c>
      <c r="DG38" s="51">
        <f>'[8]Для учреждений'!$H$111</f>
        <v>0</v>
      </c>
      <c r="DH38" s="51">
        <f>'[8]Для учреждений'!$H$112</f>
        <v>109081.29</v>
      </c>
      <c r="DI38" s="63"/>
      <c r="DJ38" s="51"/>
      <c r="DK38" s="51"/>
      <c r="DL38" s="63">
        <f t="shared" si="46"/>
        <v>5</v>
      </c>
      <c r="DM38" s="69">
        <f t="shared" si="47"/>
        <v>1</v>
      </c>
      <c r="DN38" s="70">
        <f>'[8]Для учреждений'!$H$118</f>
        <v>30</v>
      </c>
      <c r="DO38" s="70">
        <f>'[8]Для учреждений'!$H$119</f>
        <v>30</v>
      </c>
      <c r="DP38" s="63">
        <f t="shared" si="48"/>
        <v>4</v>
      </c>
      <c r="DQ38" s="61">
        <f t="shared" si="49"/>
        <v>1</v>
      </c>
      <c r="DR38" s="70">
        <f>'[8]Для учреждений'!$H$122</f>
        <v>81</v>
      </c>
      <c r="DS38" s="70">
        <f>'[8]Для учреждений'!$H$123</f>
        <v>81</v>
      </c>
      <c r="DT38" s="71">
        <f t="shared" si="50"/>
        <v>54</v>
      </c>
      <c r="DU38" s="72">
        <f t="shared" si="51"/>
        <v>3</v>
      </c>
      <c r="DV38" s="72" t="e">
        <f t="shared" si="63"/>
        <v>#DIV/0!</v>
      </c>
      <c r="DW38" s="73"/>
    </row>
    <row r="39" spans="1:127" s="74" customFormat="1" ht="60" hidden="1" x14ac:dyDescent="0.25">
      <c r="A39" s="58">
        <v>31</v>
      </c>
      <c r="B39" s="59" t="s">
        <v>150</v>
      </c>
      <c r="C39" s="59" t="s">
        <v>178</v>
      </c>
      <c r="D39" s="63"/>
      <c r="E39" s="60">
        <f t="shared" si="11"/>
        <v>0</v>
      </c>
      <c r="F39" s="51">
        <f>'[9]Для учреждений'!$H$6</f>
        <v>0</v>
      </c>
      <c r="G39" s="51">
        <f>'[9]Для учреждений'!$H$7</f>
        <v>0</v>
      </c>
      <c r="H39" s="63"/>
      <c r="I39" s="61">
        <f t="shared" si="13"/>
        <v>0</v>
      </c>
      <c r="J39" s="51">
        <f>'[9]Для учреждений'!$H$10</f>
        <v>0</v>
      </c>
      <c r="K39" s="51">
        <f>'[9]Для учреждений'!$H$11</f>
        <v>0</v>
      </c>
      <c r="L39" s="41"/>
      <c r="M39" s="61">
        <f t="shared" si="15"/>
        <v>0</v>
      </c>
      <c r="N39" s="62">
        <f t="shared" si="53"/>
        <v>0</v>
      </c>
      <c r="O39" s="51">
        <f>'[9]Для учреждений'!$H$15</f>
        <v>0</v>
      </c>
      <c r="P39" s="63"/>
      <c r="Q39" s="61">
        <f t="shared" si="17"/>
        <v>0</v>
      </c>
      <c r="R39" s="63">
        <f t="shared" si="54"/>
        <v>0</v>
      </c>
      <c r="S39" s="62">
        <f t="shared" si="55"/>
        <v>0</v>
      </c>
      <c r="T39" s="51">
        <f t="shared" si="18"/>
        <v>3</v>
      </c>
      <c r="U39" s="61">
        <f t="shared" si="56"/>
        <v>-3.9653865801859721E-2</v>
      </c>
      <c r="V39" s="51">
        <f>'[9]Для учреждений'!$H$22</f>
        <v>0</v>
      </c>
      <c r="W39" s="51">
        <f>'[9]Для учреждений'!$H$23</f>
        <v>0</v>
      </c>
      <c r="X39" s="51">
        <f>'[9]Для учреждений'!$H$24</f>
        <v>0</v>
      </c>
      <c r="Y39" s="51">
        <f>'[9]Для учреждений'!$H$25</f>
        <v>3592418.18</v>
      </c>
      <c r="Z39" s="51">
        <f>'[9]Для учреждений'!$H$26</f>
        <v>0</v>
      </c>
      <c r="AA39" s="51">
        <f>'[9]Для учреждений'!$H$27</f>
        <v>90594400</v>
      </c>
      <c r="AB39" s="63">
        <f t="shared" si="19"/>
        <v>3</v>
      </c>
      <c r="AC39" s="60">
        <f t="shared" si="20"/>
        <v>0</v>
      </c>
      <c r="AD39" s="51">
        <f>'[9]Для учреждений'!$H$30</f>
        <v>0</v>
      </c>
      <c r="AE39" s="51">
        <f>'[9]Для учреждений'!$H$31</f>
        <v>324156</v>
      </c>
      <c r="AF39" s="63">
        <f t="shared" si="21"/>
        <v>0</v>
      </c>
      <c r="AG39" s="64">
        <f t="shared" si="22"/>
        <v>-9</v>
      </c>
      <c r="AH39" s="65">
        <f>'[9]Для учреждений'!$H$34</f>
        <v>3</v>
      </c>
      <c r="AI39" s="65">
        <f>'[9]Для учреждений'!$H$35</f>
        <v>16</v>
      </c>
      <c r="AJ39" s="63"/>
      <c r="AK39" s="64"/>
      <c r="AL39" s="51"/>
      <c r="AM39" s="63"/>
      <c r="AN39" s="63"/>
      <c r="AO39" s="63"/>
      <c r="AP39" s="51">
        <v>0</v>
      </c>
      <c r="AQ39" s="51">
        <v>0</v>
      </c>
      <c r="AR39" s="63">
        <f t="shared" si="23"/>
        <v>0</v>
      </c>
      <c r="AS39" s="61">
        <f t="shared" si="24"/>
        <v>0</v>
      </c>
      <c r="AT39" s="62">
        <f t="shared" si="57"/>
        <v>0</v>
      </c>
      <c r="AU39" s="63">
        <f t="shared" si="58"/>
        <v>90594400</v>
      </c>
      <c r="AV39" s="63">
        <f t="shared" si="25"/>
        <v>0</v>
      </c>
      <c r="AW39" s="61">
        <f t="shared" si="59"/>
        <v>-1</v>
      </c>
      <c r="AX39" s="62">
        <f t="shared" si="60"/>
        <v>0</v>
      </c>
      <c r="AY39" s="51">
        <f>'[9]Для учреждений'!$H$51</f>
        <v>24882.43</v>
      </c>
      <c r="AZ39" s="63">
        <v>2</v>
      </c>
      <c r="BA39" s="63">
        <f t="shared" si="64"/>
        <v>0</v>
      </c>
      <c r="BB39" s="63">
        <f>'[9]Для учреждений'!$H$54</f>
        <v>0</v>
      </c>
      <c r="BC39" s="63">
        <f t="shared" si="26"/>
        <v>1</v>
      </c>
      <c r="BD39" s="61">
        <f t="shared" si="27"/>
        <v>0</v>
      </c>
      <c r="BE39" s="51">
        <f>'[9]Для учреждений'!$H$57</f>
        <v>0</v>
      </c>
      <c r="BF39" s="51">
        <f>'[9]Для учреждений'!$H$58</f>
        <v>0</v>
      </c>
      <c r="BG39" s="63">
        <f t="shared" si="28"/>
        <v>1</v>
      </c>
      <c r="BH39" s="51">
        <f>'[9]Для учреждений'!$H$60</f>
        <v>0</v>
      </c>
      <c r="BI39" s="51">
        <f>'[9]Для учреждений'!$H$61</f>
        <v>56016.61</v>
      </c>
      <c r="BJ39" s="63">
        <f t="shared" si="29"/>
        <v>4</v>
      </c>
      <c r="BK39" s="61">
        <f t="shared" si="30"/>
        <v>0</v>
      </c>
      <c r="BL39" s="51">
        <f>'[9]Для учреждений'!$H$64</f>
        <v>0</v>
      </c>
      <c r="BM39" s="51">
        <f>'[9]Для учреждений'!$H$65</f>
        <v>8422.91</v>
      </c>
      <c r="BN39" s="51">
        <f>'[9]Для учреждений'!$H$66</f>
        <v>0</v>
      </c>
      <c r="BO39" s="51">
        <f>'[9]Для учреждений'!$H$67</f>
        <v>8773.42</v>
      </c>
      <c r="BP39" s="63">
        <f t="shared" si="31"/>
        <v>2</v>
      </c>
      <c r="BQ39" s="61">
        <f t="shared" si="32"/>
        <v>1.035777954630076</v>
      </c>
      <c r="BR39" s="51">
        <f>'[9]Для учреждений'!$H$70</f>
        <v>36842800</v>
      </c>
      <c r="BS39" s="51">
        <f>'[9]Для учреждений'!$H$71</f>
        <v>40.700000000000003</v>
      </c>
      <c r="BT39" s="51">
        <f>'[9]Для учреждений'!$H$72</f>
        <v>12</v>
      </c>
      <c r="BU39" s="51">
        <f>'[9]Для учреждений'!$H$73</f>
        <v>72830</v>
      </c>
      <c r="BV39" s="63">
        <f t="shared" si="33"/>
        <v>2</v>
      </c>
      <c r="BW39" s="61">
        <f t="shared" si="34"/>
        <v>0.76804305784905025</v>
      </c>
      <c r="BX39" s="51">
        <f>'[9]Для учреждений'!$H$76</f>
        <v>69580400</v>
      </c>
      <c r="BY39" s="62">
        <f t="shared" si="61"/>
        <v>90594400</v>
      </c>
      <c r="BZ39" s="66">
        <f t="shared" si="35"/>
        <v>2</v>
      </c>
      <c r="CA39" s="67">
        <f t="shared" si="0"/>
        <v>2</v>
      </c>
      <c r="CB39" s="51">
        <f>'[9]Для учреждений'!$H$80</f>
        <v>2</v>
      </c>
      <c r="CC39" s="51">
        <f>'[9]Для учреждений'!$H$81</f>
        <v>2</v>
      </c>
      <c r="CD39" s="51">
        <f>'[9]Для учреждений'!$H$82</f>
        <v>2</v>
      </c>
      <c r="CE39" s="63">
        <f t="shared" si="36"/>
        <v>3</v>
      </c>
      <c r="CF39" s="61">
        <f t="shared" si="37"/>
        <v>1</v>
      </c>
      <c r="CG39" s="51">
        <f>'[9]Для учреждений'!$H$85</f>
        <v>1</v>
      </c>
      <c r="CH39" s="51">
        <f>'[9]Для учреждений'!$H$86</f>
        <v>1</v>
      </c>
      <c r="CI39" s="66">
        <f t="shared" si="38"/>
        <v>5</v>
      </c>
      <c r="CJ39" s="51">
        <f>'[9]Для учреждений'!$H$88</f>
        <v>0</v>
      </c>
      <c r="CK39" s="63">
        <f t="shared" si="62"/>
        <v>2</v>
      </c>
      <c r="CL39" s="51">
        <f>'[9]Для учреждений'!$H$90</f>
        <v>92</v>
      </c>
      <c r="CM39" s="51">
        <f>'[9]Для учреждений'!$H$91</f>
        <v>92</v>
      </c>
      <c r="CN39" s="66">
        <f t="shared" si="39"/>
        <v>3</v>
      </c>
      <c r="CO39" s="51">
        <f>'[9]Для учреждений'!$H$93</f>
        <v>0</v>
      </c>
      <c r="CP39" s="66">
        <f t="shared" si="40"/>
        <v>3</v>
      </c>
      <c r="CQ39" s="51">
        <f>'[9]Для учреждений'!$H$95</f>
        <v>0</v>
      </c>
      <c r="CR39" s="63"/>
      <c r="CS39" s="51"/>
      <c r="CT39" s="63"/>
      <c r="CU39" s="63">
        <f t="shared" si="41"/>
        <v>5</v>
      </c>
      <c r="CV39" s="51">
        <f>'[9]Для учреждений'!$H$100</f>
        <v>6</v>
      </c>
      <c r="CW39" s="63">
        <f>'[9]Для учреждений'!$H$101</f>
        <v>6</v>
      </c>
      <c r="CX39" s="68">
        <f t="shared" si="2"/>
        <v>4</v>
      </c>
      <c r="CY39" s="51">
        <f>'[9]Для учреждений'!$H$103</f>
        <v>0</v>
      </c>
      <c r="CZ39" s="51">
        <f>'[9]Для учреждений'!$H$104</f>
        <v>24900.75</v>
      </c>
      <c r="DA39" s="63">
        <f t="shared" si="42"/>
        <v>4</v>
      </c>
      <c r="DB39" s="61">
        <f t="shared" si="43"/>
        <v>1</v>
      </c>
      <c r="DC39" s="51">
        <f>'[9]Для учреждений'!$H$107</f>
        <v>96587.09</v>
      </c>
      <c r="DD39" s="51">
        <f>'[9]Для учреждений'!$H$108</f>
        <v>96587.09</v>
      </c>
      <c r="DE39" s="63">
        <f t="shared" si="44"/>
        <v>3</v>
      </c>
      <c r="DF39" s="61">
        <f t="shared" si="45"/>
        <v>0</v>
      </c>
      <c r="DG39" s="51">
        <f>'[9]Для учреждений'!$H$111</f>
        <v>0</v>
      </c>
      <c r="DH39" s="51">
        <f>'[9]Для учреждений'!$H$112</f>
        <v>96587.09</v>
      </c>
      <c r="DI39" s="63"/>
      <c r="DJ39" s="51"/>
      <c r="DK39" s="51"/>
      <c r="DL39" s="63">
        <f t="shared" si="46"/>
        <v>5</v>
      </c>
      <c r="DM39" s="69">
        <f t="shared" si="47"/>
        <v>1</v>
      </c>
      <c r="DN39" s="70">
        <f>'[9]Для учреждений'!$H$118</f>
        <v>36</v>
      </c>
      <c r="DO39" s="70">
        <f>'[9]Для учреждений'!$H$119</f>
        <v>36</v>
      </c>
      <c r="DP39" s="63">
        <f t="shared" si="48"/>
        <v>4</v>
      </c>
      <c r="DQ39" s="61">
        <f t="shared" si="49"/>
        <v>1</v>
      </c>
      <c r="DR39" s="70">
        <f>'[9]Для учреждений'!$H$122</f>
        <v>79</v>
      </c>
      <c r="DS39" s="70">
        <f>'[9]Для учреждений'!$H$123</f>
        <v>79</v>
      </c>
      <c r="DT39" s="71">
        <f>D39+H39+L39+P39+T39+AB39+AF39+AJ39+AN39+AR39+AV39+AZ39+BC39+BG39+BJ39+BP39+BV39+BZ39+CE39+CI39+CK39+CN39+CP39+CR39+CU39+CX39+DA39+DE39+DI39+DL39+DP39</f>
        <v>61</v>
      </c>
      <c r="DU39" s="72">
        <f t="shared" si="51"/>
        <v>3</v>
      </c>
      <c r="DV39" s="72" t="e">
        <f t="shared" si="63"/>
        <v>#DIV/0!</v>
      </c>
      <c r="DW39" s="73"/>
    </row>
    <row r="40" spans="1:127" s="74" customFormat="1" ht="60" hidden="1" x14ac:dyDescent="0.25">
      <c r="A40" s="58">
        <v>32</v>
      </c>
      <c r="B40" s="59" t="s">
        <v>150</v>
      </c>
      <c r="C40" s="59" t="s">
        <v>179</v>
      </c>
      <c r="D40" s="63">
        <f t="shared" si="10"/>
        <v>3</v>
      </c>
      <c r="E40" s="60">
        <f t="shared" si="11"/>
        <v>1</v>
      </c>
      <c r="F40" s="51">
        <f>'[10]Для учреждений'!$H$6</f>
        <v>305000</v>
      </c>
      <c r="G40" s="51">
        <f>'[10]Для учреждений'!$H$7</f>
        <v>305000</v>
      </c>
      <c r="H40" s="63">
        <f t="shared" si="12"/>
        <v>3</v>
      </c>
      <c r="I40" s="61">
        <f t="shared" si="13"/>
        <v>1</v>
      </c>
      <c r="J40" s="51">
        <f>'[10]Для учреждений'!$H$10</f>
        <v>505000</v>
      </c>
      <c r="K40" s="51">
        <f>'[10]Для учреждений'!$H$11</f>
        <v>505000</v>
      </c>
      <c r="L40" s="41">
        <f t="shared" si="14"/>
        <v>3</v>
      </c>
      <c r="M40" s="61">
        <f t="shared" si="15"/>
        <v>1.5249999999999999</v>
      </c>
      <c r="N40" s="62">
        <f t="shared" si="53"/>
        <v>305000</v>
      </c>
      <c r="O40" s="51">
        <f>'[10]Для учреждений'!$H$15</f>
        <v>200000</v>
      </c>
      <c r="P40" s="63">
        <f t="shared" si="16"/>
        <v>3</v>
      </c>
      <c r="Q40" s="61">
        <f t="shared" si="17"/>
        <v>1</v>
      </c>
      <c r="R40" s="63">
        <f t="shared" si="54"/>
        <v>505000</v>
      </c>
      <c r="S40" s="62">
        <f t="shared" si="55"/>
        <v>505000</v>
      </c>
      <c r="T40" s="51">
        <f t="shared" si="18"/>
        <v>3</v>
      </c>
      <c r="U40" s="61">
        <f t="shared" si="56"/>
        <v>-0.11274595143981402</v>
      </c>
      <c r="V40" s="51">
        <f>'[10]Для учреждений'!$H$22</f>
        <v>0</v>
      </c>
      <c r="W40" s="51">
        <f>'[10]Для учреждений'!$H$23</f>
        <v>1889.61</v>
      </c>
      <c r="X40" s="51">
        <f>'[10]Для учреждений'!$H$24</f>
        <v>0</v>
      </c>
      <c r="Y40" s="51">
        <f>'[10]Для учреждений'!$H$25</f>
        <v>11604769.42</v>
      </c>
      <c r="Z40" s="51">
        <f>'[10]Для учреждений'!$H$26</f>
        <v>0</v>
      </c>
      <c r="AA40" s="51">
        <f>'[10]Для учреждений'!$H$27</f>
        <v>102945240</v>
      </c>
      <c r="AB40" s="63">
        <f t="shared" si="19"/>
        <v>3</v>
      </c>
      <c r="AC40" s="60">
        <f t="shared" si="20"/>
        <v>0</v>
      </c>
      <c r="AD40" s="51">
        <f>'[10]Для учреждений'!$H$30</f>
        <v>0</v>
      </c>
      <c r="AE40" s="51">
        <f>'[10]Для учреждений'!$H$31</f>
        <v>985140</v>
      </c>
      <c r="AF40" s="63">
        <f t="shared" si="21"/>
        <v>0</v>
      </c>
      <c r="AG40" s="64">
        <f t="shared" si="22"/>
        <v>-4</v>
      </c>
      <c r="AH40" s="65">
        <f>'[10]Для учреждений'!$H$34</f>
        <v>9</v>
      </c>
      <c r="AI40" s="65">
        <f>'[10]Для учреждений'!$H$35</f>
        <v>17</v>
      </c>
      <c r="AJ40" s="63">
        <f t="shared" ref="AJ40:AJ41" si="65">IF(AK40&gt;0,IF(AK40&gt;4,0,1),0)</f>
        <v>0</v>
      </c>
      <c r="AK40" s="64"/>
      <c r="AL40" s="51"/>
      <c r="AM40" s="63"/>
      <c r="AN40" s="63"/>
      <c r="AO40" s="63"/>
      <c r="AP40" s="51"/>
      <c r="AQ40" s="51"/>
      <c r="AR40" s="63">
        <f t="shared" si="23"/>
        <v>0</v>
      </c>
      <c r="AS40" s="61">
        <f t="shared" si="24"/>
        <v>2.9539882909715271E-3</v>
      </c>
      <c r="AT40" s="62">
        <f>'[10]Для учреждений'!$H$46</f>
        <v>305000</v>
      </c>
      <c r="AU40" s="63">
        <f>'[10]Для учреждений'!$H$47</f>
        <v>102945240</v>
      </c>
      <c r="AV40" s="63">
        <f t="shared" si="25"/>
        <v>0</v>
      </c>
      <c r="AW40" s="61">
        <f t="shared" si="59"/>
        <v>-0.4372693726937269</v>
      </c>
      <c r="AX40" s="62">
        <f t="shared" si="60"/>
        <v>305000</v>
      </c>
      <c r="AY40" s="51">
        <f>'[10]Для учреждений'!$H$51</f>
        <v>542000</v>
      </c>
      <c r="AZ40" s="63">
        <v>2</v>
      </c>
      <c r="BA40" s="63">
        <f t="shared" si="64"/>
        <v>305000</v>
      </c>
      <c r="BB40" s="63">
        <f>'[10]Для учреждений'!$H$54</f>
        <v>0</v>
      </c>
      <c r="BC40" s="63">
        <f t="shared" si="26"/>
        <v>1</v>
      </c>
      <c r="BD40" s="61">
        <f t="shared" si="27"/>
        <v>0</v>
      </c>
      <c r="BE40" s="51">
        <f>'[10]Для учреждений'!$H$57</f>
        <v>0</v>
      </c>
      <c r="BF40" s="51">
        <f>'[10]Для учреждений'!$H$58</f>
        <v>0</v>
      </c>
      <c r="BG40" s="63">
        <f t="shared" si="28"/>
        <v>1</v>
      </c>
      <c r="BH40" s="51">
        <f>'[10]Для учреждений'!$H$60</f>
        <v>0</v>
      </c>
      <c r="BI40" s="51">
        <f>'[10]Для учреждений'!$H$61</f>
        <v>0</v>
      </c>
      <c r="BJ40" s="63">
        <f t="shared" si="29"/>
        <v>4</v>
      </c>
      <c r="BK40" s="61">
        <f t="shared" si="30"/>
        <v>0</v>
      </c>
      <c r="BL40" s="51">
        <f>'[10]Для учреждений'!$H$64</f>
        <v>0</v>
      </c>
      <c r="BM40" s="51">
        <f>'[10]Для учреждений'!$H$65</f>
        <v>2671708.02</v>
      </c>
      <c r="BN40" s="51">
        <f>'[10]Для учреждений'!$H$66</f>
        <v>0</v>
      </c>
      <c r="BO40" s="51">
        <f>'[10]Для учреждений'!$H$67</f>
        <v>1344642.39</v>
      </c>
      <c r="BP40" s="63">
        <f t="shared" si="31"/>
        <v>0</v>
      </c>
      <c r="BQ40" s="61">
        <f t="shared" si="32"/>
        <v>1.0958385692427104</v>
      </c>
      <c r="BR40" s="51">
        <f>'[10]Для учреждений'!$H$70</f>
        <v>46640919</v>
      </c>
      <c r="BS40" s="51">
        <f>'[10]Для учреждений'!$H$71</f>
        <v>48.7</v>
      </c>
      <c r="BT40" s="51">
        <f>'[10]Для учреждений'!$H$72</f>
        <v>12</v>
      </c>
      <c r="BU40" s="51">
        <f>'[10]Для учреждений'!$H$73</f>
        <v>72830</v>
      </c>
      <c r="BV40" s="63">
        <f t="shared" si="33"/>
        <v>0</v>
      </c>
      <c r="BW40" s="61">
        <f t="shared" si="34"/>
        <v>0.85117254971998135</v>
      </c>
      <c r="BX40" s="51">
        <f>'[10]Для учреждений'!$H$76</f>
        <v>87883770.040000007</v>
      </c>
      <c r="BY40" s="62">
        <f t="shared" si="61"/>
        <v>103250240</v>
      </c>
      <c r="BZ40" s="66">
        <f t="shared" si="35"/>
        <v>2</v>
      </c>
      <c r="CA40" s="67">
        <f t="shared" si="0"/>
        <v>2</v>
      </c>
      <c r="CB40" s="51">
        <f>'[10]Для учреждений'!$H$80</f>
        <v>2</v>
      </c>
      <c r="CC40" s="51">
        <f>'[10]Для учреждений'!$H$81</f>
        <v>2</v>
      </c>
      <c r="CD40" s="51">
        <f>'[10]Для учреждений'!$H$82</f>
        <v>2</v>
      </c>
      <c r="CE40" s="63">
        <f t="shared" si="36"/>
        <v>3</v>
      </c>
      <c r="CF40" s="61">
        <f t="shared" si="37"/>
        <v>1</v>
      </c>
      <c r="CG40" s="51">
        <f>'[10]Для учреждений'!$H$85</f>
        <v>1</v>
      </c>
      <c r="CH40" s="51">
        <f>'[10]Для учреждений'!$H$86</f>
        <v>1</v>
      </c>
      <c r="CI40" s="66">
        <f t="shared" si="38"/>
        <v>5</v>
      </c>
      <c r="CJ40" s="51">
        <f>'[10]Для учреждений'!$H$88</f>
        <v>0</v>
      </c>
      <c r="CK40" s="63">
        <f t="shared" si="62"/>
        <v>0</v>
      </c>
      <c r="CL40" s="51">
        <f>'[10]Для учреждений'!$H$90</f>
        <v>85</v>
      </c>
      <c r="CM40" s="51">
        <f>'[10]Для учреждений'!$H$91</f>
        <v>89</v>
      </c>
      <c r="CN40" s="66">
        <f t="shared" si="39"/>
        <v>3</v>
      </c>
      <c r="CO40" s="51">
        <f>'[10]Для учреждений'!$H$93</f>
        <v>0</v>
      </c>
      <c r="CP40" s="66">
        <f t="shared" si="40"/>
        <v>3</v>
      </c>
      <c r="CQ40" s="51">
        <f>'[10]Для учреждений'!$H$95</f>
        <v>0</v>
      </c>
      <c r="CR40" s="63"/>
      <c r="CS40" s="51"/>
      <c r="CT40" s="63"/>
      <c r="CU40" s="63">
        <f t="shared" si="41"/>
        <v>5</v>
      </c>
      <c r="CV40" s="51">
        <f>'[10]Для учреждений'!$H$100</f>
        <v>6</v>
      </c>
      <c r="CW40" s="63">
        <f>'[10]Для учреждений'!$H$101</f>
        <v>6</v>
      </c>
      <c r="CX40" s="68">
        <f t="shared" si="2"/>
        <v>4</v>
      </c>
      <c r="CY40" s="51">
        <f>'[10]Для учреждений'!$H$103</f>
        <v>0</v>
      </c>
      <c r="CZ40" s="51">
        <f>'[10]Для учреждений'!$H$104</f>
        <v>19.53</v>
      </c>
      <c r="DA40" s="63">
        <f t="shared" si="42"/>
        <v>4</v>
      </c>
      <c r="DB40" s="61">
        <f t="shared" si="43"/>
        <v>1</v>
      </c>
      <c r="DC40" s="51">
        <f>'[10]Для учреждений'!$H$107</f>
        <v>109787.46</v>
      </c>
      <c r="DD40" s="51">
        <f>'[10]Для учреждений'!$H$108</f>
        <v>109787.46</v>
      </c>
      <c r="DE40" s="63">
        <f t="shared" si="44"/>
        <v>3</v>
      </c>
      <c r="DF40" s="61">
        <f t="shared" si="45"/>
        <v>0</v>
      </c>
      <c r="DG40" s="51">
        <f>'[10]Для учреждений'!$H$111</f>
        <v>0</v>
      </c>
      <c r="DH40" s="51">
        <f>'[10]Для учреждений'!$H$112</f>
        <v>110292.46</v>
      </c>
      <c r="DI40" s="63"/>
      <c r="DJ40" s="51"/>
      <c r="DK40" s="51"/>
      <c r="DL40" s="63">
        <f t="shared" si="46"/>
        <v>5</v>
      </c>
      <c r="DM40" s="69">
        <f t="shared" si="47"/>
        <v>1</v>
      </c>
      <c r="DN40" s="70">
        <f>'[10]Для учреждений'!$H$118</f>
        <v>30</v>
      </c>
      <c r="DO40" s="70">
        <f>'[10]Для учреждений'!$H$119</f>
        <v>30</v>
      </c>
      <c r="DP40" s="63">
        <f t="shared" si="48"/>
        <v>4</v>
      </c>
      <c r="DQ40" s="61">
        <f t="shared" si="49"/>
        <v>1</v>
      </c>
      <c r="DR40" s="70">
        <f>'[10]Для учреждений'!$H$122</f>
        <v>82</v>
      </c>
      <c r="DS40" s="70">
        <f>'[10]Для учреждений'!$H$123</f>
        <v>82</v>
      </c>
      <c r="DT40" s="71">
        <f t="shared" si="50"/>
        <v>67</v>
      </c>
      <c r="DU40" s="72">
        <f t="shared" si="51"/>
        <v>3</v>
      </c>
      <c r="DV40" s="72" t="e">
        <f t="shared" si="63"/>
        <v>#DIV/0!</v>
      </c>
      <c r="DW40" s="73"/>
    </row>
    <row r="41" spans="1:127" s="57" customFormat="1" ht="60" hidden="1" x14ac:dyDescent="0.25">
      <c r="A41" s="39">
        <v>33</v>
      </c>
      <c r="B41" s="40" t="s">
        <v>150</v>
      </c>
      <c r="C41" s="40" t="s">
        <v>180</v>
      </c>
      <c r="D41" s="63"/>
      <c r="E41" s="42">
        <f t="shared" si="11"/>
        <v>0</v>
      </c>
      <c r="F41" s="43">
        <v>0</v>
      </c>
      <c r="G41" s="43">
        <v>0</v>
      </c>
      <c r="H41" s="63"/>
      <c r="I41" s="44">
        <f t="shared" si="13"/>
        <v>0</v>
      </c>
      <c r="J41" s="43">
        <v>0</v>
      </c>
      <c r="K41" s="43">
        <v>0</v>
      </c>
      <c r="L41" s="41"/>
      <c r="M41" s="44">
        <f t="shared" si="15"/>
        <v>0</v>
      </c>
      <c r="N41" s="45">
        <f t="shared" si="53"/>
        <v>0</v>
      </c>
      <c r="O41" s="43">
        <v>0</v>
      </c>
      <c r="P41" s="63"/>
      <c r="Q41" s="44">
        <f t="shared" si="17"/>
        <v>0</v>
      </c>
      <c r="R41" s="41">
        <f t="shared" si="54"/>
        <v>0</v>
      </c>
      <c r="S41" s="45">
        <f t="shared" si="55"/>
        <v>0</v>
      </c>
      <c r="T41" s="43">
        <f t="shared" si="18"/>
        <v>3</v>
      </c>
      <c r="U41" s="44">
        <f t="shared" si="56"/>
        <v>-0.11915167497135362</v>
      </c>
      <c r="V41" s="43">
        <v>0</v>
      </c>
      <c r="W41" s="43">
        <v>0</v>
      </c>
      <c r="X41" s="43">
        <f>'[11]Для учреждений'!$H$24</f>
        <v>0</v>
      </c>
      <c r="Y41" s="43">
        <f>'[11]Для учреждений'!$H$25</f>
        <v>11843879.050000001</v>
      </c>
      <c r="Z41" s="43">
        <v>0</v>
      </c>
      <c r="AA41" s="43">
        <f>'[11]Для учреждений'!$H$27</f>
        <v>99401700</v>
      </c>
      <c r="AB41" s="41">
        <f t="shared" si="19"/>
        <v>0</v>
      </c>
      <c r="AC41" s="42">
        <f t="shared" si="20"/>
        <v>7.1965463843770755E-2</v>
      </c>
      <c r="AD41" s="43">
        <f>'[11]Для учреждений'!$H$30</f>
        <v>92700</v>
      </c>
      <c r="AE41" s="43">
        <f>'[11]Для учреждений'!$H$31</f>
        <v>1288117.8700000001</v>
      </c>
      <c r="AF41" s="41">
        <f>IF(AG41&gt;3,IF(AG41&lt;8,1,0),0)</f>
        <v>0</v>
      </c>
      <c r="AG41" s="46">
        <f t="shared" si="22"/>
        <v>0</v>
      </c>
      <c r="AH41" s="47">
        <f>'[11]Для учреждений'!$H$34</f>
        <v>7</v>
      </c>
      <c r="AI41" s="47">
        <f>'[11]Для учреждений'!$H$35</f>
        <v>11</v>
      </c>
      <c r="AJ41" s="41">
        <f t="shared" si="65"/>
        <v>0</v>
      </c>
      <c r="AK41" s="46"/>
      <c r="AL41" s="43"/>
      <c r="AM41" s="41"/>
      <c r="AN41" s="41"/>
      <c r="AO41" s="41"/>
      <c r="AP41" s="43"/>
      <c r="AQ41" s="43"/>
      <c r="AR41" s="41">
        <f t="shared" si="23"/>
        <v>0</v>
      </c>
      <c r="AS41" s="44">
        <f>AT41/(AT41+AU41)</f>
        <v>0</v>
      </c>
      <c r="AT41" s="45">
        <f t="shared" si="57"/>
        <v>0</v>
      </c>
      <c r="AU41" s="41">
        <f t="shared" si="58"/>
        <v>99401700</v>
      </c>
      <c r="AV41" s="41">
        <f t="shared" si="25"/>
        <v>0</v>
      </c>
      <c r="AW41" s="44">
        <v>0</v>
      </c>
      <c r="AX41" s="45">
        <f t="shared" si="60"/>
        <v>0</v>
      </c>
      <c r="AY41" s="43">
        <v>0</v>
      </c>
      <c r="AZ41" s="41">
        <v>2</v>
      </c>
      <c r="BA41" s="41">
        <f t="shared" si="64"/>
        <v>0</v>
      </c>
      <c r="BB41" s="41">
        <v>0</v>
      </c>
      <c r="BC41" s="41">
        <f>IF(BD41&lt;$BE$7/100,1,0)</f>
        <v>1</v>
      </c>
      <c r="BD41" s="44">
        <f>IF(BF41=0,0,BE41/BF41)</f>
        <v>0</v>
      </c>
      <c r="BE41" s="43">
        <v>0</v>
      </c>
      <c r="BF41" s="43">
        <f>'[11]Для учреждений'!$H$58</f>
        <v>92700</v>
      </c>
      <c r="BG41" s="41">
        <f t="shared" si="28"/>
        <v>1</v>
      </c>
      <c r="BH41" s="43">
        <v>0</v>
      </c>
      <c r="BI41" s="43">
        <f>'[11]Для учреждений'!$H$61</f>
        <v>318808.93</v>
      </c>
      <c r="BJ41" s="41">
        <f t="shared" si="29"/>
        <v>4</v>
      </c>
      <c r="BK41" s="44">
        <f t="shared" si="30"/>
        <v>0</v>
      </c>
      <c r="BL41" s="43">
        <f>'[11]Для учреждений'!$H$64</f>
        <v>0</v>
      </c>
      <c r="BM41" s="43">
        <f>'[11]Для учреждений'!$H$65</f>
        <v>10015.700000000001</v>
      </c>
      <c r="BN41" s="43">
        <f>'[11]Для учреждений'!$H$66</f>
        <v>0</v>
      </c>
      <c r="BO41" s="43">
        <f>'[11]Для учреждений'!$H$67</f>
        <v>3073.54</v>
      </c>
      <c r="BP41" s="41">
        <f t="shared" si="31"/>
        <v>0</v>
      </c>
      <c r="BQ41" s="44">
        <f t="shared" si="32"/>
        <v>1.0873420731622381</v>
      </c>
      <c r="BR41" s="43">
        <f>'[11]Для учреждений'!$H$70</f>
        <v>43713500</v>
      </c>
      <c r="BS41" s="43">
        <f>'[11]Для учреждений'!$H$71</f>
        <v>46</v>
      </c>
      <c r="BT41" s="43">
        <f>'[11]Для учреждений'!$H$72</f>
        <v>12</v>
      </c>
      <c r="BU41" s="43">
        <f>'[11]Для учреждений'!$H$73</f>
        <v>72830</v>
      </c>
      <c r="BV41" s="41">
        <f t="shared" si="33"/>
        <v>0</v>
      </c>
      <c r="BW41" s="44">
        <f t="shared" si="34"/>
        <v>0.84377280801032584</v>
      </c>
      <c r="BX41" s="43">
        <f>'[11]Для учреждений'!$H$76</f>
        <v>83872451.530000001</v>
      </c>
      <c r="BY41" s="45">
        <f t="shared" si="61"/>
        <v>99401700</v>
      </c>
      <c r="BZ41" s="48">
        <f t="shared" si="35"/>
        <v>2</v>
      </c>
      <c r="CA41" s="49">
        <f t="shared" si="0"/>
        <v>2</v>
      </c>
      <c r="CB41" s="43">
        <f>'[11]Для учреждений'!$H$80</f>
        <v>2</v>
      </c>
      <c r="CC41" s="43">
        <f>'[11]Для учреждений'!$H$81</f>
        <v>2</v>
      </c>
      <c r="CD41" s="43">
        <f>'[11]Для учреждений'!$H$82</f>
        <v>2</v>
      </c>
      <c r="CE41" s="41">
        <f t="shared" si="36"/>
        <v>3</v>
      </c>
      <c r="CF41" s="44">
        <f t="shared" si="37"/>
        <v>1</v>
      </c>
      <c r="CG41" s="43">
        <f>'[11]Для учреждений'!$H$85</f>
        <v>1</v>
      </c>
      <c r="CH41" s="43">
        <f>'[11]Для учреждений'!$H$86</f>
        <v>1</v>
      </c>
      <c r="CI41" s="48">
        <f t="shared" si="38"/>
        <v>5</v>
      </c>
      <c r="CJ41" s="43">
        <f>'[11]Для учреждений'!$H$93</f>
        <v>0</v>
      </c>
      <c r="CK41" s="41">
        <f t="shared" si="62"/>
        <v>2</v>
      </c>
      <c r="CL41" s="43">
        <f>'[11]Для учреждений'!$H$90</f>
        <v>94</v>
      </c>
      <c r="CM41" s="43">
        <f>'[11]Для учреждений'!$H$91</f>
        <v>94</v>
      </c>
      <c r="CN41" s="48">
        <f t="shared" si="39"/>
        <v>3</v>
      </c>
      <c r="CO41" s="43">
        <f>'[11]Для учреждений'!$H$93</f>
        <v>0</v>
      </c>
      <c r="CP41" s="48">
        <f t="shared" si="40"/>
        <v>3</v>
      </c>
      <c r="CQ41" s="43">
        <f>'[11]Для учреждений'!$H$95</f>
        <v>0</v>
      </c>
      <c r="CR41" s="41"/>
      <c r="CS41" s="43"/>
      <c r="CT41" s="41"/>
      <c r="CU41" s="41">
        <f t="shared" si="41"/>
        <v>5</v>
      </c>
      <c r="CV41" s="43">
        <f>'[11]Для учреждений'!$H$100</f>
        <v>6</v>
      </c>
      <c r="CW41" s="41">
        <f>'[11]Для учреждений'!$H$101</f>
        <v>6</v>
      </c>
      <c r="CX41" s="50">
        <f t="shared" si="2"/>
        <v>4</v>
      </c>
      <c r="CY41" s="43">
        <v>0</v>
      </c>
      <c r="CZ41" s="43">
        <f>'[11]Для учреждений'!$H$104</f>
        <v>0</v>
      </c>
      <c r="DA41" s="41">
        <f t="shared" si="42"/>
        <v>4</v>
      </c>
      <c r="DB41" s="44">
        <f t="shared" si="43"/>
        <v>1</v>
      </c>
      <c r="DC41" s="51">
        <f>'[11]Для учреждений'!$H$107</f>
        <v>106685.16</v>
      </c>
      <c r="DD41" s="51">
        <f>'[11]Для учреждений'!$H$108</f>
        <v>106685.16</v>
      </c>
      <c r="DE41" s="41">
        <f t="shared" si="44"/>
        <v>3</v>
      </c>
      <c r="DF41" s="44">
        <f t="shared" si="45"/>
        <v>0</v>
      </c>
      <c r="DG41" s="51">
        <v>0</v>
      </c>
      <c r="DH41" s="51">
        <f>'[11]Для учреждений'!$H$112</f>
        <v>106592.16</v>
      </c>
      <c r="DI41" s="41"/>
      <c r="DJ41" s="43"/>
      <c r="DK41" s="43"/>
      <c r="DL41" s="41">
        <f t="shared" si="46"/>
        <v>5</v>
      </c>
      <c r="DM41" s="52">
        <f t="shared" si="47"/>
        <v>1</v>
      </c>
      <c r="DN41" s="53">
        <f>'[11]Для учреждений'!$H$118</f>
        <v>46</v>
      </c>
      <c r="DO41" s="53">
        <f>'[11]Для учреждений'!$H$119</f>
        <v>46</v>
      </c>
      <c r="DP41" s="41">
        <f>IF(DR41/DS41&lt;$DS$7/100,0,IF(DR41/DS41&gt;$DR$7/100,$DP$7,$DP$7*(DR41/DS41-$DS$7/100)/(($DR$7-$DS$7)/100)))</f>
        <v>4</v>
      </c>
      <c r="DQ41" s="44">
        <f t="shared" si="49"/>
        <v>1</v>
      </c>
      <c r="DR41" s="53">
        <f>'[11]Для учреждений'!$H$122</f>
        <v>76</v>
      </c>
      <c r="DS41" s="53">
        <f>'[11]Для учреждений'!$H$123</f>
        <v>76</v>
      </c>
      <c r="DT41" s="54">
        <f t="shared" si="50"/>
        <v>54</v>
      </c>
      <c r="DU41" s="55">
        <f t="shared" si="51"/>
        <v>3</v>
      </c>
      <c r="DV41" s="55" t="e">
        <f t="shared" si="63"/>
        <v>#DIV/0!</v>
      </c>
      <c r="DW41" s="56"/>
    </row>
    <row r="42" spans="1:127" s="57" customFormat="1" ht="60" hidden="1" x14ac:dyDescent="0.25">
      <c r="A42" s="39">
        <v>34</v>
      </c>
      <c r="B42" s="40" t="s">
        <v>150</v>
      </c>
      <c r="C42" s="40" t="s">
        <v>181</v>
      </c>
      <c r="D42" s="63">
        <f t="shared" si="10"/>
        <v>3</v>
      </c>
      <c r="E42" s="42">
        <f t="shared" si="11"/>
        <v>1</v>
      </c>
      <c r="F42" s="43">
        <f>'[12]Для учреждений'!$H$6</f>
        <v>108791.7</v>
      </c>
      <c r="G42" s="43">
        <f>'[12]Для учреждений'!$H$7</f>
        <v>108791.7</v>
      </c>
      <c r="H42" s="63">
        <f>IF(J42/K42&lt;$K$7/100,0,IF(J42/K42&gt;$J$7/100,3,$H$7*(J42/K42-$K$7/100)/(($J$7-$K$7)/100)))</f>
        <v>0</v>
      </c>
      <c r="I42" s="44">
        <f t="shared" si="13"/>
        <v>0.66265690699356128</v>
      </c>
      <c r="J42" s="43">
        <f>'[12]Для учреждений'!$H$10</f>
        <v>100928.2</v>
      </c>
      <c r="K42" s="43">
        <f>'[12]Для учреждений'!$H$11</f>
        <v>152308.38</v>
      </c>
      <c r="L42" s="41">
        <v>3</v>
      </c>
      <c r="M42" s="44">
        <f t="shared" si="15"/>
        <v>0</v>
      </c>
      <c r="N42" s="45">
        <f>F42</f>
        <v>108791.7</v>
      </c>
      <c r="O42" s="43">
        <f>'[12]Для учреждений'!$H$15</f>
        <v>0</v>
      </c>
      <c r="P42" s="63">
        <f t="shared" si="16"/>
        <v>0</v>
      </c>
      <c r="Q42" s="44">
        <f t="shared" si="17"/>
        <v>0.66265690699356128</v>
      </c>
      <c r="R42" s="41">
        <f>J42</f>
        <v>100928.2</v>
      </c>
      <c r="S42" s="45">
        <f t="shared" si="55"/>
        <v>152308.38</v>
      </c>
      <c r="T42" s="43">
        <f t="shared" si="18"/>
        <v>1.1146041197996037</v>
      </c>
      <c r="U42" s="44">
        <f t="shared" si="56"/>
        <v>1.4861388263994716E-2</v>
      </c>
      <c r="V42" s="43">
        <f>'[12]Для учреждений'!$H$22</f>
        <v>2841542.66</v>
      </c>
      <c r="W42" s="43">
        <f>'[12]Для учреждений'!$H$23</f>
        <v>0</v>
      </c>
      <c r="X42" s="43">
        <f>'[12]Для учреждений'!$H$24</f>
        <v>0</v>
      </c>
      <c r="Y42" s="43">
        <f>'[12]Для учреждений'!$H$25</f>
        <v>381010.46</v>
      </c>
      <c r="Z42" s="43">
        <f>'[12]Для учреждений'!$H$26</f>
        <v>0</v>
      </c>
      <c r="AA42" s="43">
        <f>'[12]Для учреждений'!$H$27</f>
        <v>165565434.15000001</v>
      </c>
      <c r="AB42" s="41">
        <f t="shared" si="19"/>
        <v>0</v>
      </c>
      <c r="AC42" s="42">
        <f t="shared" si="20"/>
        <v>7.4284923622227899</v>
      </c>
      <c r="AD42" s="43">
        <f>'[12]Для учреждений'!$H$30</f>
        <v>3011316.4</v>
      </c>
      <c r="AE42" s="43">
        <f>'[12]Для учреждений'!$H$31</f>
        <v>405373.83</v>
      </c>
      <c r="AF42" s="41">
        <f t="shared" si="21"/>
        <v>0</v>
      </c>
      <c r="AG42" s="46">
        <f t="shared" si="22"/>
        <v>16</v>
      </c>
      <c r="AH42" s="47">
        <f>'[12]Для учреждений'!$H$34</f>
        <v>25</v>
      </c>
      <c r="AI42" s="47">
        <f>'[12]Для учреждений'!$H$35</f>
        <v>13</v>
      </c>
      <c r="AJ42" s="41"/>
      <c r="AK42" s="46"/>
      <c r="AL42" s="43"/>
      <c r="AM42" s="41"/>
      <c r="AN42" s="41"/>
      <c r="AO42" s="41"/>
      <c r="AP42" s="43">
        <v>0</v>
      </c>
      <c r="AQ42" s="43">
        <v>0</v>
      </c>
      <c r="AR42" s="41">
        <f t="shared" si="23"/>
        <v>0</v>
      </c>
      <c r="AS42" s="44">
        <f t="shared" si="24"/>
        <v>6.566603793791018E-4</v>
      </c>
      <c r="AT42" s="45">
        <f t="shared" si="57"/>
        <v>108791.7</v>
      </c>
      <c r="AU42" s="41">
        <f t="shared" si="58"/>
        <v>165565434.15000001</v>
      </c>
      <c r="AV42" s="41">
        <f t="shared" si="25"/>
        <v>2</v>
      </c>
      <c r="AW42" s="44">
        <v>1</v>
      </c>
      <c r="AX42" s="45">
        <f t="shared" si="60"/>
        <v>108791.7</v>
      </c>
      <c r="AY42" s="43"/>
      <c r="AZ42" s="41">
        <v>2</v>
      </c>
      <c r="BA42" s="41">
        <f t="shared" si="64"/>
        <v>108791.7</v>
      </c>
      <c r="BB42" s="41">
        <f>'[12]Для учреждений'!$H$54</f>
        <v>0</v>
      </c>
      <c r="BC42" s="41">
        <f t="shared" si="26"/>
        <v>1</v>
      </c>
      <c r="BD42" s="44">
        <f t="shared" si="27"/>
        <v>0</v>
      </c>
      <c r="BE42" s="43">
        <f>'[12]Для учреждений'!$H$57</f>
        <v>0</v>
      </c>
      <c r="BF42" s="43">
        <f>'[12]Для учреждений'!$H$58</f>
        <v>29891.99</v>
      </c>
      <c r="BG42" s="41">
        <f t="shared" si="28"/>
        <v>1</v>
      </c>
      <c r="BH42" s="43">
        <f>'[12]Для учреждений'!$H$60</f>
        <v>0</v>
      </c>
      <c r="BI42" s="43">
        <f>'[12]Для учреждений'!$H$61</f>
        <v>985955.83999999997</v>
      </c>
      <c r="BJ42" s="41">
        <f t="shared" si="29"/>
        <v>4</v>
      </c>
      <c r="BK42" s="44">
        <f t="shared" si="30"/>
        <v>0</v>
      </c>
      <c r="BL42" s="43">
        <f>'[12]Для учреждений'!$H$64</f>
        <v>0</v>
      </c>
      <c r="BM42" s="43">
        <f>'[12]Для учреждений'!$H$65</f>
        <v>10414322.92</v>
      </c>
      <c r="BN42" s="43">
        <f>'[12]Для учреждений'!$H$66</f>
        <v>0</v>
      </c>
      <c r="BO42" s="43">
        <f>'[12]Для учреждений'!$H$67</f>
        <v>17836497.16</v>
      </c>
      <c r="BP42" s="41">
        <f t="shared" si="31"/>
        <v>0</v>
      </c>
      <c r="BQ42" s="44">
        <f t="shared" si="32"/>
        <v>1.0826802556287876</v>
      </c>
      <c r="BR42" s="43">
        <f>'[12]Для учреждений'!$H$70</f>
        <v>66897700</v>
      </c>
      <c r="BS42" s="43">
        <f>'[12]Для учреждений'!$H$71</f>
        <v>70.7</v>
      </c>
      <c r="BT42" s="43">
        <f>'[12]Для учреждений'!$H$72</f>
        <v>12</v>
      </c>
      <c r="BU42" s="43">
        <f>'[12]Для учреждений'!$H$73</f>
        <v>72830</v>
      </c>
      <c r="BV42" s="41">
        <f t="shared" si="33"/>
        <v>2</v>
      </c>
      <c r="BW42" s="44">
        <f t="shared" si="34"/>
        <v>0.79594750815007365</v>
      </c>
      <c r="BX42" s="43">
        <f>'[12]Для учреждений'!$H$76</f>
        <v>131867987.23</v>
      </c>
      <c r="BY42" s="45">
        <f t="shared" si="61"/>
        <v>165674225.84999999</v>
      </c>
      <c r="BZ42" s="48">
        <f t="shared" si="35"/>
        <v>2</v>
      </c>
      <c r="CA42" s="49">
        <f t="shared" si="0"/>
        <v>1.2</v>
      </c>
      <c r="CB42" s="43">
        <f>'[12]Для учреждений'!$H$80</f>
        <v>3</v>
      </c>
      <c r="CC42" s="43">
        <f>'[12]Для учреждений'!$H$81</f>
        <v>3</v>
      </c>
      <c r="CD42" s="43">
        <f>'[12]Для учреждений'!$H$82</f>
        <v>5</v>
      </c>
      <c r="CE42" s="41">
        <f t="shared" si="36"/>
        <v>3</v>
      </c>
      <c r="CF42" s="44">
        <f t="shared" si="37"/>
        <v>1</v>
      </c>
      <c r="CG42" s="43">
        <f>'[12]Для учреждений'!$H$85</f>
        <v>2</v>
      </c>
      <c r="CH42" s="43">
        <f>'[12]Для учреждений'!$H$86</f>
        <v>2</v>
      </c>
      <c r="CI42" s="48">
        <f t="shared" si="38"/>
        <v>5</v>
      </c>
      <c r="CJ42" s="43">
        <f>'[12]Для учреждений'!$H$88</f>
        <v>0</v>
      </c>
      <c r="CK42" s="41">
        <f t="shared" si="62"/>
        <v>2</v>
      </c>
      <c r="CL42" s="43">
        <f>'[12]Для учреждений'!$H$90</f>
        <v>89</v>
      </c>
      <c r="CM42" s="43">
        <f>'[12]Для учреждений'!$H$91</f>
        <v>89</v>
      </c>
      <c r="CN42" s="48">
        <f t="shared" si="39"/>
        <v>3</v>
      </c>
      <c r="CO42" s="43">
        <f>'[12]Для учреждений'!$H$93</f>
        <v>0</v>
      </c>
      <c r="CP42" s="48">
        <f t="shared" si="40"/>
        <v>3</v>
      </c>
      <c r="CQ42" s="43">
        <f>'[12]Для учреждений'!$H$95</f>
        <v>0</v>
      </c>
      <c r="CR42" s="41"/>
      <c r="CS42" s="43"/>
      <c r="CT42" s="41"/>
      <c r="CU42" s="41">
        <f t="shared" si="41"/>
        <v>5</v>
      </c>
      <c r="CV42" s="43">
        <f>'[12]Для учреждений'!$H$100</f>
        <v>6</v>
      </c>
      <c r="CW42" s="41">
        <f>'[12]Для учреждений'!$H$101</f>
        <v>6</v>
      </c>
      <c r="CX42" s="50">
        <f t="shared" si="2"/>
        <v>4</v>
      </c>
      <c r="CY42" s="43">
        <f>'[12]Для учреждений'!$H$103</f>
        <v>0</v>
      </c>
      <c r="CZ42" s="43">
        <f>'[12]Для учреждений'!$H$104/1000</f>
        <v>4.5280000000000001E-2</v>
      </c>
      <c r="DA42" s="41">
        <f t="shared" si="42"/>
        <v>3.8011886116931266</v>
      </c>
      <c r="DB42" s="44">
        <f t="shared" si="43"/>
        <v>0.9735386298800266</v>
      </c>
      <c r="DC42" s="51">
        <f>'[12]Для учреждений'!$H$107</f>
        <v>174383.16</v>
      </c>
      <c r="DD42" s="51">
        <f>'[12]Для учреждений'!$H$108</f>
        <v>179123</v>
      </c>
      <c r="DE42" s="41">
        <f t="shared" si="44"/>
        <v>3</v>
      </c>
      <c r="DF42" s="44">
        <f t="shared" si="45"/>
        <v>0</v>
      </c>
      <c r="DG42" s="51">
        <f>'[12]Для учреждений'!$H$111</f>
        <v>0</v>
      </c>
      <c r="DH42" s="51">
        <f>'[12]Для учреждений'!$H$112</f>
        <v>179123</v>
      </c>
      <c r="DI42" s="41"/>
      <c r="DJ42" s="43"/>
      <c r="DK42" s="43"/>
      <c r="DL42" s="41">
        <f t="shared" si="46"/>
        <v>5</v>
      </c>
      <c r="DM42" s="52">
        <f t="shared" si="47"/>
        <v>1</v>
      </c>
      <c r="DN42" s="53">
        <f>'[12]Для учреждений'!$H$118</f>
        <v>37</v>
      </c>
      <c r="DO42" s="53">
        <f>'[12]Для учреждений'!$H$119</f>
        <v>37</v>
      </c>
      <c r="DP42" s="41">
        <f t="shared" si="48"/>
        <v>4</v>
      </c>
      <c r="DQ42" s="44">
        <f t="shared" si="49"/>
        <v>1</v>
      </c>
      <c r="DR42" s="53">
        <f>'[12]Для учреждений'!$H$122</f>
        <v>124.9</v>
      </c>
      <c r="DS42" s="53">
        <f>'[12]Для учреждений'!$H$123</f>
        <v>124.9</v>
      </c>
      <c r="DT42" s="54">
        <f t="shared" si="50"/>
        <v>61.915792731492736</v>
      </c>
      <c r="DU42" s="55">
        <f t="shared" si="51"/>
        <v>3</v>
      </c>
      <c r="DV42" s="55" t="e">
        <f t="shared" si="63"/>
        <v>#DIV/0!</v>
      </c>
      <c r="DW42" s="56"/>
    </row>
    <row r="43" spans="1:127" s="57" customFormat="1" ht="60" hidden="1" x14ac:dyDescent="0.25">
      <c r="A43" s="39">
        <v>35</v>
      </c>
      <c r="B43" s="40" t="s">
        <v>150</v>
      </c>
      <c r="C43" s="40" t="s">
        <v>182</v>
      </c>
      <c r="D43" s="63"/>
      <c r="E43" s="42">
        <f t="shared" si="11"/>
        <v>0</v>
      </c>
      <c r="F43" s="43">
        <f>'[13]Для учреждений'!$H$6</f>
        <v>0</v>
      </c>
      <c r="G43" s="43">
        <f>'[13]Для учреждений'!$H$7</f>
        <v>0</v>
      </c>
      <c r="H43" s="63"/>
      <c r="I43" s="44">
        <f t="shared" si="13"/>
        <v>0</v>
      </c>
      <c r="J43" s="43">
        <f>'[13]Для учреждений'!$H$10</f>
        <v>0</v>
      </c>
      <c r="K43" s="43">
        <f>'[13]Для учреждений'!$H$11</f>
        <v>0</v>
      </c>
      <c r="L43" s="41"/>
      <c r="M43" s="44">
        <f t="shared" si="15"/>
        <v>0</v>
      </c>
      <c r="N43" s="45">
        <f t="shared" si="53"/>
        <v>0</v>
      </c>
      <c r="O43" s="43">
        <f>'[13]Для учреждений'!$H$15</f>
        <v>0</v>
      </c>
      <c r="P43" s="63"/>
      <c r="Q43" s="44">
        <f t="shared" si="17"/>
        <v>0</v>
      </c>
      <c r="R43" s="41">
        <f t="shared" si="54"/>
        <v>0</v>
      </c>
      <c r="S43" s="45">
        <f t="shared" si="55"/>
        <v>0</v>
      </c>
      <c r="T43" s="43">
        <f t="shared" si="18"/>
        <v>3</v>
      </c>
      <c r="U43" s="44">
        <f t="shared" si="56"/>
        <v>-3.510972284975164E-2</v>
      </c>
      <c r="V43" s="43">
        <f>'[13]Для учреждений'!$H$22</f>
        <v>0</v>
      </c>
      <c r="W43" s="43">
        <f>'[13]Для учреждений'!$H$23</f>
        <v>0</v>
      </c>
      <c r="X43" s="43">
        <f>'[13]Для учреждений'!$H$24</f>
        <v>0</v>
      </c>
      <c r="Y43" s="43">
        <f>'[13]Для учреждений'!$H$25</f>
        <v>2463315.71</v>
      </c>
      <c r="Z43" s="43">
        <f>'[13]Для учреждений'!$H$26</f>
        <v>0</v>
      </c>
      <c r="AA43" s="43">
        <f>'[13]Для учреждений'!$H$27</f>
        <v>70160500</v>
      </c>
      <c r="AB43" s="41">
        <f t="shared" si="19"/>
        <v>3</v>
      </c>
      <c r="AC43" s="42">
        <f t="shared" si="20"/>
        <v>0</v>
      </c>
      <c r="AD43" s="43">
        <f>'[13]Для учреждений'!$H$30</f>
        <v>0</v>
      </c>
      <c r="AE43" s="43">
        <f>'[13]Для учреждений'!$H$31</f>
        <v>2495292</v>
      </c>
      <c r="AF43" s="41">
        <f t="shared" si="21"/>
        <v>1</v>
      </c>
      <c r="AG43" s="46">
        <f t="shared" si="22"/>
        <v>4</v>
      </c>
      <c r="AH43" s="47">
        <f>'[13]Для учреждений'!$H$34</f>
        <v>17</v>
      </c>
      <c r="AI43" s="47">
        <f>'[13]Для учреждений'!$H$35</f>
        <v>17</v>
      </c>
      <c r="AJ43" s="41"/>
      <c r="AK43" s="46"/>
      <c r="AL43" s="43"/>
      <c r="AM43" s="41"/>
      <c r="AN43" s="41"/>
      <c r="AO43" s="41"/>
      <c r="AP43" s="43">
        <v>0</v>
      </c>
      <c r="AQ43" s="43">
        <v>0</v>
      </c>
      <c r="AR43" s="41">
        <f t="shared" si="23"/>
        <v>0</v>
      </c>
      <c r="AS43" s="44">
        <f t="shared" si="24"/>
        <v>0</v>
      </c>
      <c r="AT43" s="45">
        <f>'[13]Для учреждений'!$H$46</f>
        <v>0</v>
      </c>
      <c r="AU43" s="41">
        <f>'[13]Для учреждений'!$H$47</f>
        <v>70160500</v>
      </c>
      <c r="AV43" s="41">
        <f t="shared" si="25"/>
        <v>0</v>
      </c>
      <c r="AW43" s="44">
        <v>0</v>
      </c>
      <c r="AX43" s="45">
        <f t="shared" si="60"/>
        <v>0</v>
      </c>
      <c r="AY43" s="43">
        <f>'[13]Для учреждений'!$H$51</f>
        <v>0</v>
      </c>
      <c r="AZ43" s="41">
        <v>2</v>
      </c>
      <c r="BA43" s="41">
        <f t="shared" si="64"/>
        <v>0</v>
      </c>
      <c r="BB43" s="41">
        <f>'[13]Для учреждений'!$H$54</f>
        <v>0</v>
      </c>
      <c r="BC43" s="41">
        <f t="shared" si="26"/>
        <v>1</v>
      </c>
      <c r="BD43" s="44">
        <f t="shared" si="27"/>
        <v>0</v>
      </c>
      <c r="BE43" s="43">
        <f>'[13]Для учреждений'!$H$57</f>
        <v>0</v>
      </c>
      <c r="BF43" s="43">
        <f>'[13]Для учреждений'!$H$58</f>
        <v>20423.14</v>
      </c>
      <c r="BG43" s="41">
        <f t="shared" si="28"/>
        <v>1</v>
      </c>
      <c r="BH43" s="43">
        <f>'[13]Для учреждений'!$H$60</f>
        <v>0</v>
      </c>
      <c r="BI43" s="43">
        <f>'[13]Для учреждений'!$H$61</f>
        <v>339149.3</v>
      </c>
      <c r="BJ43" s="41">
        <f t="shared" si="29"/>
        <v>4</v>
      </c>
      <c r="BK43" s="44">
        <f t="shared" si="30"/>
        <v>0</v>
      </c>
      <c r="BL43" s="43">
        <f>'[13]Для учреждений'!$H$64</f>
        <v>0</v>
      </c>
      <c r="BM43" s="43">
        <f>'[13]Для учреждений'!$H$65</f>
        <v>5137.6000000000004</v>
      </c>
      <c r="BN43" s="43">
        <f>'[13]Для учреждений'!$H$66</f>
        <v>0</v>
      </c>
      <c r="BO43" s="43">
        <f>'[13]Для учреждений'!$H$67</f>
        <v>4895.8999999999996</v>
      </c>
      <c r="BP43" s="41">
        <f t="shared" si="31"/>
        <v>0</v>
      </c>
      <c r="BQ43" s="44">
        <f t="shared" si="32"/>
        <v>1.0736688914636388</v>
      </c>
      <c r="BR43" s="43">
        <f>'[13]Для учреждений'!$H$70</f>
        <v>27399635</v>
      </c>
      <c r="BS43" s="43">
        <f>'[13]Для учреждений'!$H$71</f>
        <v>29.2</v>
      </c>
      <c r="BT43" s="43">
        <f>'[13]Для учреждений'!$H$72</f>
        <v>12</v>
      </c>
      <c r="BU43" s="43">
        <f>'[13]Для учреждений'!$H$73</f>
        <v>72830</v>
      </c>
      <c r="BV43" s="41">
        <f t="shared" si="33"/>
        <v>0</v>
      </c>
      <c r="BW43" s="44">
        <f t="shared" si="34"/>
        <v>0.81878304245266209</v>
      </c>
      <c r="BX43" s="43">
        <f>'[13]Для учреждений'!$H$76</f>
        <v>57446227.649999999</v>
      </c>
      <c r="BY43" s="45">
        <f t="shared" si="61"/>
        <v>70160500</v>
      </c>
      <c r="BZ43" s="48">
        <f t="shared" si="35"/>
        <v>2</v>
      </c>
      <c r="CA43" s="49">
        <f t="shared" si="0"/>
        <v>2</v>
      </c>
      <c r="CB43" s="43">
        <f>'[13]Для учреждений'!$H$80</f>
        <v>2</v>
      </c>
      <c r="CC43" s="43">
        <f>'[13]Для учреждений'!$H$81</f>
        <v>2</v>
      </c>
      <c r="CD43" s="43">
        <f>'[13]Для учреждений'!$H$82</f>
        <v>2</v>
      </c>
      <c r="CE43" s="41">
        <f t="shared" si="36"/>
        <v>3</v>
      </c>
      <c r="CF43" s="44">
        <f t="shared" si="37"/>
        <v>1</v>
      </c>
      <c r="CG43" s="43">
        <f>'[13]Для учреждений'!$H$85</f>
        <v>1</v>
      </c>
      <c r="CH43" s="43">
        <f>'[13]Для учреждений'!$H$86</f>
        <v>1</v>
      </c>
      <c r="CI43" s="48">
        <f t="shared" si="38"/>
        <v>5</v>
      </c>
      <c r="CJ43" s="43">
        <f>'[13]Для учреждений'!$H$88</f>
        <v>0</v>
      </c>
      <c r="CK43" s="41">
        <f t="shared" si="62"/>
        <v>2</v>
      </c>
      <c r="CL43" s="43">
        <f>'[13]Для учреждений'!$H$90</f>
        <v>92</v>
      </c>
      <c r="CM43" s="43">
        <f>'[13]Для учреждений'!$H$91</f>
        <v>92</v>
      </c>
      <c r="CN43" s="48">
        <f t="shared" si="39"/>
        <v>3</v>
      </c>
      <c r="CO43" s="43">
        <f>'[13]Для учреждений'!$H$93</f>
        <v>0</v>
      </c>
      <c r="CP43" s="48">
        <f t="shared" si="40"/>
        <v>3</v>
      </c>
      <c r="CQ43" s="43">
        <f>'[13]Для учреждений'!$H$95</f>
        <v>0</v>
      </c>
      <c r="CR43" s="41"/>
      <c r="CS43" s="43"/>
      <c r="CT43" s="41"/>
      <c r="CU43" s="41">
        <f t="shared" si="41"/>
        <v>5</v>
      </c>
      <c r="CV43" s="43">
        <f>'[13]Для учреждений'!$H$100</f>
        <v>6</v>
      </c>
      <c r="CW43" s="41">
        <f>'[13]Для учреждений'!$H$101</f>
        <v>6</v>
      </c>
      <c r="CX43" s="50">
        <f t="shared" si="2"/>
        <v>0</v>
      </c>
      <c r="CY43" s="43">
        <f>'[13]Для учреждений'!$H$103</f>
        <v>1</v>
      </c>
      <c r="CZ43" s="43">
        <f>'[13]Для учреждений'!$H$104</f>
        <v>14.64</v>
      </c>
      <c r="DA43" s="41">
        <f t="shared" si="42"/>
        <v>4</v>
      </c>
      <c r="DB43" s="44">
        <f t="shared" si="43"/>
        <v>1</v>
      </c>
      <c r="DC43" s="51">
        <f>'[13]Для учреждений'!$H$107</f>
        <v>76051.63</v>
      </c>
      <c r="DD43" s="51">
        <f>'[13]Для учреждений'!$H$108</f>
        <v>76051.63</v>
      </c>
      <c r="DE43" s="41">
        <f t="shared" si="44"/>
        <v>3</v>
      </c>
      <c r="DF43" s="44">
        <f t="shared" si="45"/>
        <v>0</v>
      </c>
      <c r="DG43" s="51">
        <f>'[13]Для учреждений'!$H$111</f>
        <v>0</v>
      </c>
      <c r="DH43" s="51">
        <f>'[13]Для учреждений'!$H$112</f>
        <v>76051.63</v>
      </c>
      <c r="DI43" s="41"/>
      <c r="DJ43" s="43"/>
      <c r="DK43" s="43"/>
      <c r="DL43" s="41">
        <f t="shared" si="46"/>
        <v>5</v>
      </c>
      <c r="DM43" s="52">
        <f t="shared" si="47"/>
        <v>1</v>
      </c>
      <c r="DN43" s="53">
        <f>'[13]Для учреждений'!$H$118</f>
        <v>45</v>
      </c>
      <c r="DO43" s="53">
        <f>'[13]Для учреждений'!$H$119</f>
        <v>45</v>
      </c>
      <c r="DP43" s="41">
        <f t="shared" si="48"/>
        <v>4</v>
      </c>
      <c r="DQ43" s="44">
        <f t="shared" si="49"/>
        <v>1</v>
      </c>
      <c r="DR43" s="53">
        <f>'[13]Для учреждений'!$H$122</f>
        <v>58</v>
      </c>
      <c r="DS43" s="53">
        <f>'[13]Для учреждений'!$H$123</f>
        <v>58</v>
      </c>
      <c r="DT43" s="54">
        <f t="shared" si="50"/>
        <v>54</v>
      </c>
      <c r="DU43" s="55">
        <f t="shared" si="51"/>
        <v>3</v>
      </c>
      <c r="DV43" s="55" t="e">
        <f t="shared" si="63"/>
        <v>#DIV/0!</v>
      </c>
      <c r="DW43" s="56"/>
    </row>
    <row r="44" spans="1:127" s="57" customFormat="1" ht="60" hidden="1" x14ac:dyDescent="0.25">
      <c r="A44" s="39">
        <v>36</v>
      </c>
      <c r="B44" s="40" t="s">
        <v>150</v>
      </c>
      <c r="C44" s="40" t="s">
        <v>183</v>
      </c>
      <c r="D44" s="63">
        <f t="shared" si="10"/>
        <v>3</v>
      </c>
      <c r="E44" s="42">
        <f t="shared" si="11"/>
        <v>0.99378826049332514</v>
      </c>
      <c r="F44" s="43">
        <f>'[14]Для учреждений'!$H$6</f>
        <v>619044.69999999995</v>
      </c>
      <c r="G44" s="43">
        <f>'[14]Для учреждений'!$H$7</f>
        <v>622914.07999999996</v>
      </c>
      <c r="H44" s="63">
        <f t="shared" si="12"/>
        <v>3</v>
      </c>
      <c r="I44" s="44">
        <f t="shared" si="13"/>
        <v>0.99518392648950882</v>
      </c>
      <c r="J44" s="43">
        <f>'[14]Для учреждений'!$H$10</f>
        <v>619914.07999999996</v>
      </c>
      <c r="K44" s="43">
        <f>'[14]Для учреждений'!$H$11</f>
        <v>622914.07999999996</v>
      </c>
      <c r="L44" s="41">
        <f t="shared" si="14"/>
        <v>3</v>
      </c>
      <c r="M44" s="44">
        <f t="shared" si="15"/>
        <v>0.99378826049332514</v>
      </c>
      <c r="N44" s="45">
        <f t="shared" si="53"/>
        <v>619044.69999999995</v>
      </c>
      <c r="O44" s="43">
        <f>'[14]Для учреждений'!$H$15</f>
        <v>622914.07999999996</v>
      </c>
      <c r="P44" s="63">
        <f t="shared" si="16"/>
        <v>3</v>
      </c>
      <c r="Q44" s="44">
        <f t="shared" si="17"/>
        <v>0.99518392648950882</v>
      </c>
      <c r="R44" s="41">
        <f t="shared" si="54"/>
        <v>619914.07999999996</v>
      </c>
      <c r="S44" s="45">
        <f t="shared" si="55"/>
        <v>622914.07999999996</v>
      </c>
      <c r="T44" s="43">
        <f t="shared" si="18"/>
        <v>3</v>
      </c>
      <c r="U44" s="44">
        <f t="shared" si="56"/>
        <v>-3</v>
      </c>
      <c r="V44" s="43">
        <f>'[14]Для учреждений'!$H$22</f>
        <v>0</v>
      </c>
      <c r="W44" s="43">
        <f>'[14]Для учреждений'!$H$23</f>
        <v>14927.04</v>
      </c>
      <c r="X44" s="43">
        <f>'[14]Для учреждений'!$H$24</f>
        <v>14927.04</v>
      </c>
      <c r="Y44" s="43">
        <f>'[14]Для учреждений'!$H$25</f>
        <v>14927.04</v>
      </c>
      <c r="Z44" s="43">
        <f>'[14]Для учреждений'!$H$26</f>
        <v>0</v>
      </c>
      <c r="AA44" s="43">
        <f>'[14]Для учреждений'!$H$27</f>
        <v>14927.04</v>
      </c>
      <c r="AB44" s="41">
        <f t="shared" si="19"/>
        <v>0</v>
      </c>
      <c r="AC44" s="42">
        <f t="shared" si="20"/>
        <v>1</v>
      </c>
      <c r="AD44" s="43">
        <f>'[14]Для учреждений'!$H$30</f>
        <v>19604</v>
      </c>
      <c r="AE44" s="43">
        <f>'[14]Для учреждений'!$H$31</f>
        <v>19604</v>
      </c>
      <c r="AF44" s="41">
        <f t="shared" si="21"/>
        <v>1</v>
      </c>
      <c r="AG44" s="46">
        <f t="shared" si="22"/>
        <v>4</v>
      </c>
      <c r="AH44" s="47">
        <f>'[14]Для учреждений'!$H$34</f>
        <v>5</v>
      </c>
      <c r="AI44" s="47">
        <f>'[14]Для учреждений'!$H$35</f>
        <v>5</v>
      </c>
      <c r="AJ44" s="41">
        <f t="shared" ref="AJ44" si="66">IF(AK44&gt;0,IF(AK44&gt;4,0,1),0)</f>
        <v>0</v>
      </c>
      <c r="AK44" s="46"/>
      <c r="AL44" s="43"/>
      <c r="AM44" s="41"/>
      <c r="AN44" s="41"/>
      <c r="AO44" s="41"/>
      <c r="AP44" s="43"/>
      <c r="AQ44" s="43"/>
      <c r="AR44" s="41">
        <f t="shared" si="23"/>
        <v>2</v>
      </c>
      <c r="AS44" s="44">
        <f t="shared" si="24"/>
        <v>0.97645472336038186</v>
      </c>
      <c r="AT44" s="45">
        <f t="shared" si="57"/>
        <v>619044.69999999995</v>
      </c>
      <c r="AU44" s="41">
        <f t="shared" si="58"/>
        <v>14927.04</v>
      </c>
      <c r="AV44" s="41">
        <f>IF(AW44/1&lt;$AY$7/100,0,IF(AW44/1&gt;$AX$7/100,$AV$7,($AX$7-$AY$7)*AW44))</f>
        <v>2</v>
      </c>
      <c r="AW44" s="44">
        <v>1</v>
      </c>
      <c r="AX44" s="45">
        <f t="shared" si="60"/>
        <v>619044.69999999995</v>
      </c>
      <c r="AY44" s="43">
        <f>'[14]Для учреждений'!$H$51</f>
        <v>1863951</v>
      </c>
      <c r="AZ44" s="41">
        <v>2</v>
      </c>
      <c r="BA44" s="41">
        <f t="shared" si="64"/>
        <v>619044.69999999995</v>
      </c>
      <c r="BB44" s="41">
        <f>'[14]Для учреждений'!$H$54</f>
        <v>0</v>
      </c>
      <c r="BC44" s="41">
        <f t="shared" si="26"/>
        <v>1</v>
      </c>
      <c r="BD44" s="44">
        <f t="shared" si="27"/>
        <v>0</v>
      </c>
      <c r="BE44" s="43">
        <f>'[14]Для учреждений'!$H$57</f>
        <v>0</v>
      </c>
      <c r="BF44" s="43">
        <f>'[14]Для учреждений'!$H$58</f>
        <v>0</v>
      </c>
      <c r="BG44" s="41">
        <f t="shared" si="28"/>
        <v>1</v>
      </c>
      <c r="BH44" s="43">
        <f>'[14]Для учреждений'!$H$60</f>
        <v>0</v>
      </c>
      <c r="BI44" s="43">
        <f>'[14]Для учреждений'!$H$61</f>
        <v>0</v>
      </c>
      <c r="BJ44" s="41">
        <f t="shared" si="29"/>
        <v>4</v>
      </c>
      <c r="BK44" s="44">
        <f t="shared" si="30"/>
        <v>0</v>
      </c>
      <c r="BL44" s="43">
        <f>'[14]Для учреждений'!$H$64</f>
        <v>0</v>
      </c>
      <c r="BM44" s="43">
        <f>'[14]Для учреждений'!$H$65</f>
        <v>4867.5</v>
      </c>
      <c r="BN44" s="43">
        <f>'[14]Для учреждений'!$H$66</f>
        <v>42.5</v>
      </c>
      <c r="BO44" s="43">
        <f>'[14]Для учреждений'!$H$67</f>
        <v>5787</v>
      </c>
      <c r="BP44" s="41">
        <f t="shared" si="31"/>
        <v>2</v>
      </c>
      <c r="BQ44" s="44">
        <f>(BR44/BS44/BT44)/BU44</f>
        <v>1.0021131355482884</v>
      </c>
      <c r="BR44" s="43">
        <f>'[14]Для учреждений'!$H$70</f>
        <v>49229100</v>
      </c>
      <c r="BS44" s="43">
        <f>'[14]Для учреждений'!$H$71</f>
        <v>56.21</v>
      </c>
      <c r="BT44" s="43">
        <f>'[14]Для учреждений'!$H$72</f>
        <v>12</v>
      </c>
      <c r="BU44" s="43">
        <f>'[14]Для учреждений'!$H$73</f>
        <v>72830</v>
      </c>
      <c r="BV44" s="41">
        <f>IF(BW44&lt;0.7,0,IF(BW44&lt;0.87,2,0))</f>
        <v>0</v>
      </c>
      <c r="BW44" s="44">
        <f t="shared" si="34"/>
        <v>5.1131427404003844E-2</v>
      </c>
      <c r="BX44" s="43">
        <f>'[14]Для учреждений'!$H$76</f>
        <v>32415.88</v>
      </c>
      <c r="BY44" s="45">
        <f>'[14]Для учреждений'!$H$77</f>
        <v>633971.74</v>
      </c>
      <c r="BZ44" s="48">
        <f t="shared" si="35"/>
        <v>2</v>
      </c>
      <c r="CA44" s="49">
        <f t="shared" si="0"/>
        <v>2</v>
      </c>
      <c r="CB44" s="43">
        <f>'[14]Для учреждений'!$H$80</f>
        <v>3</v>
      </c>
      <c r="CC44" s="43">
        <f>'[14]Для учреждений'!$H$81</f>
        <v>3</v>
      </c>
      <c r="CD44" s="43">
        <f>'[14]Для учреждений'!$H$82</f>
        <v>3</v>
      </c>
      <c r="CE44" s="41">
        <f t="shared" si="36"/>
        <v>3</v>
      </c>
      <c r="CF44" s="44">
        <f t="shared" si="37"/>
        <v>1</v>
      </c>
      <c r="CG44" s="43">
        <f>'[14]Для учреждений'!$H$85</f>
        <v>1</v>
      </c>
      <c r="CH44" s="43">
        <f>'[14]Для учреждений'!$H$86</f>
        <v>1</v>
      </c>
      <c r="CI44" s="48">
        <f t="shared" si="38"/>
        <v>5</v>
      </c>
      <c r="CJ44" s="43">
        <f>'[14]Для учреждений'!$H$88</f>
        <v>0</v>
      </c>
      <c r="CK44" s="41">
        <f t="shared" si="62"/>
        <v>2</v>
      </c>
      <c r="CL44" s="43">
        <f>'[14]Для учреждений'!$H$90</f>
        <v>91</v>
      </c>
      <c r="CM44" s="43">
        <f>'[14]Для учреждений'!$H$91</f>
        <v>91</v>
      </c>
      <c r="CN44" s="48">
        <f t="shared" si="39"/>
        <v>3</v>
      </c>
      <c r="CO44" s="43">
        <f>'[14]Для учреждений'!$H$93</f>
        <v>0</v>
      </c>
      <c r="CP44" s="48">
        <f t="shared" si="40"/>
        <v>3</v>
      </c>
      <c r="CQ44" s="43">
        <f>'[14]Для учреждений'!$H$95</f>
        <v>0</v>
      </c>
      <c r="CR44" s="41"/>
      <c r="CS44" s="43"/>
      <c r="CT44" s="41"/>
      <c r="CU44" s="41">
        <f t="shared" si="41"/>
        <v>5</v>
      </c>
      <c r="CV44" s="43">
        <f>'[14]Для учреждений'!$H$100</f>
        <v>6</v>
      </c>
      <c r="CW44" s="41">
        <f>'[14]Для учреждений'!$H$101</f>
        <v>6</v>
      </c>
      <c r="CX44" s="50">
        <f t="shared" si="2"/>
        <v>4</v>
      </c>
      <c r="CY44" s="43">
        <f>'[14]Для учреждений'!$H$103</f>
        <v>0</v>
      </c>
      <c r="CZ44" s="43">
        <f>'[14]Для учреждений'!$H$104</f>
        <v>24.43570592</v>
      </c>
      <c r="DA44" s="41">
        <f t="shared" si="42"/>
        <v>4</v>
      </c>
      <c r="DB44" s="44">
        <f t="shared" si="43"/>
        <v>0.99989093266416851</v>
      </c>
      <c r="DC44" s="51">
        <f>'[14]Для учреждений'!$H$107</f>
        <v>136845.84696</v>
      </c>
      <c r="DD44" s="51">
        <f>'[14]Для учреждений'!$H$108</f>
        <v>136860.774</v>
      </c>
      <c r="DE44" s="41">
        <f t="shared" si="44"/>
        <v>3</v>
      </c>
      <c r="DF44" s="44">
        <f t="shared" si="45"/>
        <v>0</v>
      </c>
      <c r="DG44" s="51">
        <f>'[14]Для учреждений'!$H$111</f>
        <v>0</v>
      </c>
      <c r="DH44" s="51">
        <f>'[14]Для учреждений'!$H$112</f>
        <v>136845.84696</v>
      </c>
      <c r="DI44" s="41"/>
      <c r="DJ44" s="43"/>
      <c r="DK44" s="43"/>
      <c r="DL44" s="41">
        <f t="shared" si="46"/>
        <v>5</v>
      </c>
      <c r="DM44" s="52">
        <f t="shared" si="47"/>
        <v>1</v>
      </c>
      <c r="DN44" s="53">
        <f>'[14]Для учреждений'!$H$118</f>
        <v>50</v>
      </c>
      <c r="DO44" s="53">
        <f>'[14]Для учреждений'!$H$119</f>
        <v>50</v>
      </c>
      <c r="DP44" s="41">
        <f t="shared" si="48"/>
        <v>3.9487179487179489</v>
      </c>
      <c r="DQ44" s="44">
        <f t="shared" si="49"/>
        <v>0.99038461538461542</v>
      </c>
      <c r="DR44" s="53">
        <f>'[14]Для учреждений'!$H$122</f>
        <v>103</v>
      </c>
      <c r="DS44" s="53">
        <f>'[14]Для учреждений'!$H$123</f>
        <v>104</v>
      </c>
      <c r="DT44" s="54">
        <f t="shared" si="50"/>
        <v>72.948717948717956</v>
      </c>
      <c r="DU44" s="55">
        <f t="shared" si="51"/>
        <v>2</v>
      </c>
      <c r="DV44" s="55" t="e">
        <f t="shared" si="63"/>
        <v>#DIV/0!</v>
      </c>
      <c r="DW44" s="56"/>
    </row>
    <row r="45" spans="1:127" s="57" customFormat="1" ht="45" hidden="1" x14ac:dyDescent="0.25">
      <c r="A45" s="39">
        <v>37</v>
      </c>
      <c r="B45" s="40" t="s">
        <v>150</v>
      </c>
      <c r="C45" s="40" t="s">
        <v>184</v>
      </c>
      <c r="D45" s="41"/>
      <c r="E45" s="42">
        <f t="shared" si="11"/>
        <v>0</v>
      </c>
      <c r="F45" s="43">
        <f>'[15]Для учреждений'!$H$6</f>
        <v>0</v>
      </c>
      <c r="G45" s="43">
        <f>'[15]Для учреждений'!$H$7</f>
        <v>0</v>
      </c>
      <c r="H45" s="41"/>
      <c r="I45" s="44">
        <f t="shared" si="13"/>
        <v>0</v>
      </c>
      <c r="J45" s="43">
        <f>'[15]Для учреждений'!$H$10</f>
        <v>0</v>
      </c>
      <c r="K45" s="43">
        <f>'[15]Для учреждений'!$H$11</f>
        <v>0</v>
      </c>
      <c r="L45" s="41"/>
      <c r="M45" s="44">
        <f t="shared" si="15"/>
        <v>0</v>
      </c>
      <c r="N45" s="45">
        <f t="shared" si="53"/>
        <v>0</v>
      </c>
      <c r="O45" s="43">
        <f>'[15]Для учреждений'!$H$15</f>
        <v>0</v>
      </c>
      <c r="P45" s="41"/>
      <c r="Q45" s="44">
        <f t="shared" si="17"/>
        <v>0</v>
      </c>
      <c r="R45" s="41">
        <f t="shared" si="54"/>
        <v>0</v>
      </c>
      <c r="S45" s="45">
        <f t="shared" si="55"/>
        <v>0</v>
      </c>
      <c r="T45" s="43">
        <f t="shared" si="18"/>
        <v>3</v>
      </c>
      <c r="U45" s="44">
        <f t="shared" si="56"/>
        <v>-6.9493868508427911E-2</v>
      </c>
      <c r="V45" s="43">
        <f>'[15]Для учреждений'!$H$22</f>
        <v>0</v>
      </c>
      <c r="W45" s="43">
        <f>'[15]Для учреждений'!$H$23</f>
        <v>0</v>
      </c>
      <c r="X45" s="43">
        <f>'[15]Для учреждений'!$H$24</f>
        <v>0</v>
      </c>
      <c r="Y45" s="43">
        <f>'[15]Для учреждений'!$H$25</f>
        <v>9010470.75</v>
      </c>
      <c r="Z45" s="43">
        <f>'[15]Для учреждений'!$H$26</f>
        <v>0</v>
      </c>
      <c r="AA45" s="43">
        <f>'[15]Для учреждений'!$H$27</f>
        <v>129658500</v>
      </c>
      <c r="AB45" s="41">
        <f t="shared" si="19"/>
        <v>0</v>
      </c>
      <c r="AC45" s="42">
        <f t="shared" si="20"/>
        <v>1</v>
      </c>
      <c r="AD45" s="43">
        <f>'[15]Для учреждений'!$H$30</f>
        <v>17084380</v>
      </c>
      <c r="AE45" s="43">
        <f>'[15]Для учреждений'!$H$31</f>
        <v>17084380</v>
      </c>
      <c r="AF45" s="41">
        <f t="shared" si="21"/>
        <v>1</v>
      </c>
      <c r="AG45" s="46">
        <f t="shared" si="22"/>
        <v>4</v>
      </c>
      <c r="AH45" s="47">
        <f>'[15]Для учреждений'!$H$34</f>
        <v>19</v>
      </c>
      <c r="AI45" s="47">
        <f>'[15]Для учреждений'!$H$35</f>
        <v>19</v>
      </c>
      <c r="AJ45" s="41"/>
      <c r="AK45" s="46"/>
      <c r="AL45" s="43"/>
      <c r="AM45" s="41"/>
      <c r="AN45" s="41"/>
      <c r="AO45" s="41"/>
      <c r="AP45" s="43">
        <v>0</v>
      </c>
      <c r="AQ45" s="43">
        <v>0</v>
      </c>
      <c r="AR45" s="41">
        <f t="shared" si="23"/>
        <v>0</v>
      </c>
      <c r="AS45" s="44">
        <f t="shared" si="24"/>
        <v>0</v>
      </c>
      <c r="AT45" s="45">
        <f t="shared" si="57"/>
        <v>0</v>
      </c>
      <c r="AU45" s="41">
        <f t="shared" si="58"/>
        <v>129658500</v>
      </c>
      <c r="AV45" s="41">
        <f t="shared" si="25"/>
        <v>0</v>
      </c>
      <c r="AW45" s="44">
        <v>0</v>
      </c>
      <c r="AX45" s="45">
        <f t="shared" si="60"/>
        <v>0</v>
      </c>
      <c r="AY45" s="43">
        <f>'[15]Для учреждений'!$H$51</f>
        <v>0</v>
      </c>
      <c r="AZ45" s="41">
        <v>2</v>
      </c>
      <c r="BA45" s="41">
        <f>'[15]Для учреждений'!$H$53</f>
        <v>0</v>
      </c>
      <c r="BB45" s="41">
        <f>'[15]Для учреждений'!$H$58</f>
        <v>0</v>
      </c>
      <c r="BC45" s="41">
        <f t="shared" si="26"/>
        <v>1</v>
      </c>
      <c r="BD45" s="44">
        <f t="shared" si="27"/>
        <v>0</v>
      </c>
      <c r="BE45" s="43">
        <f>'[15]Для учреждений'!$H$57</f>
        <v>0</v>
      </c>
      <c r="BF45" s="43">
        <f>'[15]Для учреждений'!$H$58</f>
        <v>0</v>
      </c>
      <c r="BG45" s="41">
        <f t="shared" si="28"/>
        <v>1</v>
      </c>
      <c r="BH45" s="43">
        <f>'[15]Для учреждений'!$H$60</f>
        <v>0</v>
      </c>
      <c r="BI45" s="43">
        <f>'[15]Для учреждений'!$H$61</f>
        <v>7741935.7800000003</v>
      </c>
      <c r="BJ45" s="41">
        <f t="shared" si="29"/>
        <v>4</v>
      </c>
      <c r="BK45" s="44">
        <f t="shared" si="30"/>
        <v>0</v>
      </c>
      <c r="BL45" s="43">
        <f>'[15]Для учреждений'!$H$64</f>
        <v>0</v>
      </c>
      <c r="BM45" s="43">
        <f>'[15]Для учреждений'!$H$65</f>
        <v>19747.5</v>
      </c>
      <c r="BN45" s="43">
        <f>'[15]Для учреждений'!$H$66</f>
        <v>0</v>
      </c>
      <c r="BO45" s="43">
        <f>'[15]Для учреждений'!$H$67</f>
        <v>13959.28</v>
      </c>
      <c r="BP45" s="41">
        <f t="shared" si="31"/>
        <v>2</v>
      </c>
      <c r="BQ45" s="44">
        <f t="shared" si="32"/>
        <v>0.96001193131425799</v>
      </c>
      <c r="BR45" s="43">
        <f>'[15]Для учреждений'!$H$70</f>
        <v>48830500</v>
      </c>
      <c r="BS45" s="43">
        <f>'[15]Для учреждений'!$H$71</f>
        <v>58.2</v>
      </c>
      <c r="BT45" s="43">
        <f>'[15]Для учреждений'!$H$72</f>
        <v>12</v>
      </c>
      <c r="BU45" s="43">
        <f>'[15]Для учреждений'!$H$73</f>
        <v>72830</v>
      </c>
      <c r="BV45" s="41">
        <f t="shared" si="33"/>
        <v>0</v>
      </c>
      <c r="BW45" s="44">
        <f t="shared" si="34"/>
        <v>0.80791499978790438</v>
      </c>
      <c r="BX45" s="43">
        <f>'[15]Для учреждений'!$H$76</f>
        <v>104753047</v>
      </c>
      <c r="BY45" s="45">
        <f>'[15]Для учреждений'!$H$77</f>
        <v>129658500</v>
      </c>
      <c r="BZ45" s="48">
        <f t="shared" si="35"/>
        <v>2</v>
      </c>
      <c r="CA45" s="49">
        <f t="shared" si="0"/>
        <v>2</v>
      </c>
      <c r="CB45" s="43">
        <f>'[15]Для учреждений'!$H$80</f>
        <v>3</v>
      </c>
      <c r="CC45" s="43">
        <f>'[15]Для учреждений'!$H$81</f>
        <v>3</v>
      </c>
      <c r="CD45" s="43">
        <f>'[15]Для учреждений'!$H$82</f>
        <v>3</v>
      </c>
      <c r="CE45" s="41">
        <f t="shared" si="36"/>
        <v>3</v>
      </c>
      <c r="CF45" s="44">
        <f t="shared" si="37"/>
        <v>1</v>
      </c>
      <c r="CG45" s="43">
        <f>'[15]Для учреждений'!$H$85</f>
        <v>2</v>
      </c>
      <c r="CH45" s="43">
        <f>'[15]Для учреждений'!$H$86</f>
        <v>2</v>
      </c>
      <c r="CI45" s="48">
        <f t="shared" si="38"/>
        <v>5</v>
      </c>
      <c r="CJ45" s="43">
        <f>'[15]Для учреждений'!$H$88</f>
        <v>0</v>
      </c>
      <c r="CK45" s="41">
        <f t="shared" si="62"/>
        <v>2</v>
      </c>
      <c r="CL45" s="43">
        <f>'[15]Для учреждений'!$H$90</f>
        <v>88</v>
      </c>
      <c r="CM45" s="43">
        <f>'[15]Для учреждений'!$H$91</f>
        <v>88</v>
      </c>
      <c r="CN45" s="48">
        <f t="shared" si="39"/>
        <v>3</v>
      </c>
      <c r="CO45" s="43">
        <f>'[15]Для учреждений'!$H$93</f>
        <v>0</v>
      </c>
      <c r="CP45" s="48">
        <f t="shared" si="40"/>
        <v>3</v>
      </c>
      <c r="CQ45" s="43">
        <f>'[15]Для учреждений'!$H$95</f>
        <v>0</v>
      </c>
      <c r="CR45" s="41"/>
      <c r="CS45" s="43"/>
      <c r="CT45" s="41"/>
      <c r="CU45" s="41">
        <f t="shared" si="41"/>
        <v>5</v>
      </c>
      <c r="CV45" s="43">
        <f>'[15]Для учреждений'!$H$100</f>
        <v>6</v>
      </c>
      <c r="CW45" s="41">
        <f>'[15]Для учреждений'!$H$101</f>
        <v>6</v>
      </c>
      <c r="CX45" s="50">
        <f t="shared" si="2"/>
        <v>4</v>
      </c>
      <c r="CY45" s="43">
        <f>'[15]Для учреждений'!$H$103</f>
        <v>0</v>
      </c>
      <c r="CZ45" s="43" t="str">
        <f>'[15]Для учреждений'!$H$104</f>
        <v>-</v>
      </c>
      <c r="DA45" s="41">
        <f t="shared" si="42"/>
        <v>0</v>
      </c>
      <c r="DB45" s="44">
        <f t="shared" si="43"/>
        <v>0</v>
      </c>
      <c r="DC45" s="51">
        <f>'[15]Для учреждений'!$H$107</f>
        <v>0</v>
      </c>
      <c r="DD45" s="51">
        <f>'[15]Для учреждений'!$H$108</f>
        <v>159678.01999999999</v>
      </c>
      <c r="DE45" s="41">
        <f t="shared" si="44"/>
        <v>3</v>
      </c>
      <c r="DF45" s="44">
        <f t="shared" si="45"/>
        <v>0</v>
      </c>
      <c r="DG45" s="51">
        <f>'[15]Для учреждений'!$H$111</f>
        <v>0</v>
      </c>
      <c r="DH45" s="51">
        <f>'[15]Для учреждений'!$H$112</f>
        <v>142628.53</v>
      </c>
      <c r="DI45" s="41"/>
      <c r="DJ45" s="43"/>
      <c r="DK45" s="43"/>
      <c r="DL45" s="41">
        <f t="shared" si="46"/>
        <v>5</v>
      </c>
      <c r="DM45" s="52">
        <f t="shared" si="47"/>
        <v>1</v>
      </c>
      <c r="DN45" s="53">
        <f>'[15]Для учреждений'!$H$118</f>
        <v>32</v>
      </c>
      <c r="DO45" s="53">
        <f>'[15]Для учреждений'!$H$119</f>
        <v>32</v>
      </c>
      <c r="DP45" s="41">
        <f t="shared" si="48"/>
        <v>4</v>
      </c>
      <c r="DQ45" s="44">
        <f t="shared" si="49"/>
        <v>1</v>
      </c>
      <c r="DR45" s="53">
        <f>'[15]Для учреждений'!$H$122</f>
        <v>113</v>
      </c>
      <c r="DS45" s="53">
        <f>'[15]Для учреждений'!$H$123</f>
        <v>113</v>
      </c>
      <c r="DT45" s="54">
        <f t="shared" si="50"/>
        <v>53</v>
      </c>
      <c r="DU45" s="55">
        <f t="shared" si="51"/>
        <v>3</v>
      </c>
      <c r="DV45" s="55" t="e">
        <f t="shared" si="63"/>
        <v>#DIV/0!</v>
      </c>
      <c r="DW45" s="56"/>
    </row>
    <row r="46" spans="1:127" s="57" customFormat="1" ht="60" hidden="1" x14ac:dyDescent="0.25">
      <c r="A46" s="39">
        <v>38</v>
      </c>
      <c r="B46" s="40" t="s">
        <v>150</v>
      </c>
      <c r="C46" s="40" t="s">
        <v>185</v>
      </c>
      <c r="D46" s="41">
        <f t="shared" si="10"/>
        <v>3</v>
      </c>
      <c r="E46" s="42">
        <f t="shared" si="11"/>
        <v>1</v>
      </c>
      <c r="F46" s="43">
        <f>'[16]Для учреждений'!$H$6</f>
        <v>34527.29</v>
      </c>
      <c r="G46" s="43">
        <f>'[16]Для учреждений'!$H$7</f>
        <v>34527.29</v>
      </c>
      <c r="H46" s="41">
        <f t="shared" si="12"/>
        <v>3</v>
      </c>
      <c r="I46" s="44">
        <f t="shared" si="13"/>
        <v>1</v>
      </c>
      <c r="J46" s="43">
        <f>'[16]Для учреждений'!$H$10</f>
        <v>34527.29</v>
      </c>
      <c r="K46" s="43">
        <f>'[16]Для учреждений'!$H$11</f>
        <v>34527.29</v>
      </c>
      <c r="L46" s="41">
        <f t="shared" si="14"/>
        <v>0</v>
      </c>
      <c r="M46" s="44">
        <f t="shared" si="15"/>
        <v>0.4887574140396076</v>
      </c>
      <c r="N46" s="45">
        <f t="shared" si="53"/>
        <v>34527.29</v>
      </c>
      <c r="O46" s="43">
        <f>'[17]Для учреждений'!$H$15</f>
        <v>70643</v>
      </c>
      <c r="P46" s="41">
        <f t="shared" si="16"/>
        <v>3</v>
      </c>
      <c r="Q46" s="44">
        <f t="shared" si="17"/>
        <v>1</v>
      </c>
      <c r="R46" s="41">
        <f t="shared" si="54"/>
        <v>34527.29</v>
      </c>
      <c r="S46" s="45">
        <f t="shared" si="55"/>
        <v>34527.29</v>
      </c>
      <c r="T46" s="43">
        <f t="shared" si="18"/>
        <v>3</v>
      </c>
      <c r="U46" s="44">
        <f t="shared" si="56"/>
        <v>-0.15514544606942499</v>
      </c>
      <c r="V46" s="43">
        <f>'[16]Для учреждений'!$H$22</f>
        <v>0</v>
      </c>
      <c r="W46" s="43">
        <f>'[16]Для учреждений'!$H$23</f>
        <v>0</v>
      </c>
      <c r="X46" s="43">
        <f>'[16]Для учреждений'!$H$24</f>
        <v>10749453.92</v>
      </c>
      <c r="Y46" s="43">
        <f>'[16]Для учреждений'!$H$25</f>
        <v>10749453.92</v>
      </c>
      <c r="Z46" s="43">
        <f>'[16]Для учреждений'!$H$26</f>
        <v>0</v>
      </c>
      <c r="AA46" s="43">
        <f>'[16]Для учреждений'!$H$27</f>
        <v>138572600</v>
      </c>
      <c r="AB46" s="41">
        <f t="shared" si="19"/>
        <v>0</v>
      </c>
      <c r="AC46" s="42">
        <f t="shared" si="20"/>
        <v>0.11533240330057366</v>
      </c>
      <c r="AD46" s="43">
        <f>'[16]Для учреждений'!$H$30</f>
        <v>18436</v>
      </c>
      <c r="AE46" s="43">
        <f>'[16]Для учреждений'!$H$31</f>
        <v>159851</v>
      </c>
      <c r="AF46" s="41">
        <f t="shared" si="21"/>
        <v>1</v>
      </c>
      <c r="AG46" s="46">
        <f t="shared" si="22"/>
        <v>4</v>
      </c>
      <c r="AH46" s="47">
        <f>'[16]Для учреждений'!$H$34</f>
        <v>13</v>
      </c>
      <c r="AI46" s="47">
        <f>'[16]Для учреждений'!$H$35</f>
        <v>13</v>
      </c>
      <c r="AJ46" s="41"/>
      <c r="AK46" s="46"/>
      <c r="AL46" s="43"/>
      <c r="AM46" s="41"/>
      <c r="AN46" s="41"/>
      <c r="AO46" s="41"/>
      <c r="AP46" s="43">
        <v>0</v>
      </c>
      <c r="AQ46" s="43">
        <v>0</v>
      </c>
      <c r="AR46" s="41">
        <f t="shared" si="23"/>
        <v>0</v>
      </c>
      <c r="AS46" s="44">
        <f t="shared" si="24"/>
        <v>2.4910183678910301E-4</v>
      </c>
      <c r="AT46" s="45">
        <f t="shared" si="57"/>
        <v>34527.29</v>
      </c>
      <c r="AU46" s="41">
        <f t="shared" si="58"/>
        <v>138572600</v>
      </c>
      <c r="AV46" s="41">
        <f>IF(AW46/1&lt;$AY$7/100,0,IF(AW46/1&gt;$AX$7/100,$AV$7,($AX$7-$AY$7)*AW46))</f>
        <v>0</v>
      </c>
      <c r="AW46" s="44">
        <f t="shared" si="59"/>
        <v>-0.39059759305103181</v>
      </c>
      <c r="AX46" s="45">
        <f t="shared" si="60"/>
        <v>34527.29</v>
      </c>
      <c r="AY46" s="43">
        <f>'[16]Для учреждений'!$H$51</f>
        <v>56657.62</v>
      </c>
      <c r="AZ46" s="41">
        <v>2</v>
      </c>
      <c r="BA46" s="41">
        <f t="shared" si="64"/>
        <v>34527.29</v>
      </c>
      <c r="BB46" s="41">
        <f>'[17]Для учреждений'!$H$54</f>
        <v>0</v>
      </c>
      <c r="BC46" s="41">
        <f t="shared" si="26"/>
        <v>1</v>
      </c>
      <c r="BD46" s="44">
        <f t="shared" si="27"/>
        <v>0</v>
      </c>
      <c r="BE46" s="43">
        <f>'[16]Для учреждений'!$H$57</f>
        <v>0</v>
      </c>
      <c r="BF46" s="43">
        <f>'[16]Для учреждений'!$H$58</f>
        <v>0</v>
      </c>
      <c r="BG46" s="41">
        <f t="shared" si="28"/>
        <v>1</v>
      </c>
      <c r="BH46" s="43">
        <f>'[16]Для учреждений'!$H$60</f>
        <v>0</v>
      </c>
      <c r="BI46" s="43">
        <f>'[16]Для учреждений'!$H$61</f>
        <v>520611.92</v>
      </c>
      <c r="BJ46" s="41">
        <f t="shared" si="29"/>
        <v>4</v>
      </c>
      <c r="BK46" s="44">
        <f t="shared" si="30"/>
        <v>0</v>
      </c>
      <c r="BL46" s="43">
        <f>'[16]Для учреждений'!$H$64</f>
        <v>0</v>
      </c>
      <c r="BM46" s="43">
        <f>'[16]Для учреждений'!$H$65</f>
        <v>52298</v>
      </c>
      <c r="BN46" s="43">
        <f>'[16]Для учреждений'!$H$66</f>
        <v>0</v>
      </c>
      <c r="BO46" s="43">
        <f>'[16]Для учреждений'!$H$67</f>
        <v>8941</v>
      </c>
      <c r="BP46" s="41">
        <f t="shared" si="31"/>
        <v>0</v>
      </c>
      <c r="BQ46" s="44">
        <f t="shared" si="32"/>
        <v>1.1756805574625842</v>
      </c>
      <c r="BR46" s="43">
        <f>'[16]Для учреждений'!$H$70</f>
        <v>51374889</v>
      </c>
      <c r="BS46" s="43">
        <f>'[16]Для учреждений'!$H$71</f>
        <v>50</v>
      </c>
      <c r="BT46" s="43">
        <f>'[16]Для учреждений'!$H$72</f>
        <v>12</v>
      </c>
      <c r="BU46" s="43">
        <f>'[16]Для учреждений'!$H$73</f>
        <v>72830</v>
      </c>
      <c r="BV46" s="41">
        <f t="shared" si="33"/>
        <v>0</v>
      </c>
      <c r="BW46" s="44">
        <f t="shared" si="34"/>
        <v>0.68656604707560132</v>
      </c>
      <c r="BX46" s="43">
        <f>'[16]Для учреждений'!$H$76</f>
        <v>95162947.480000004</v>
      </c>
      <c r="BY46" s="45">
        <f t="shared" si="61"/>
        <v>138607127.28999999</v>
      </c>
      <c r="BZ46" s="48">
        <f t="shared" si="35"/>
        <v>2</v>
      </c>
      <c r="CA46" s="49">
        <f t="shared" si="0"/>
        <v>2</v>
      </c>
      <c r="CB46" s="43">
        <f>'[16]Для учреждений'!$H$80</f>
        <v>3</v>
      </c>
      <c r="CC46" s="43">
        <f>'[16]Для учреждений'!$H$81</f>
        <v>3</v>
      </c>
      <c r="CD46" s="43">
        <f>'[16]Для учреждений'!$H$82</f>
        <v>3</v>
      </c>
      <c r="CE46" s="41">
        <f t="shared" si="36"/>
        <v>3</v>
      </c>
      <c r="CF46" s="44">
        <f t="shared" si="37"/>
        <v>1</v>
      </c>
      <c r="CG46" s="43">
        <f>'[16]Для учреждений'!$H$85</f>
        <v>2</v>
      </c>
      <c r="CH46" s="43">
        <f>'[16]Для учреждений'!$H$86</f>
        <v>2</v>
      </c>
      <c r="CI46" s="48">
        <f t="shared" si="38"/>
        <v>5</v>
      </c>
      <c r="CJ46" s="43">
        <f>'[16]Для учреждений'!$H$88</f>
        <v>0</v>
      </c>
      <c r="CK46" s="41">
        <f t="shared" si="62"/>
        <v>2</v>
      </c>
      <c r="CL46" s="43">
        <f>'[16]Для учреждений'!$H$90</f>
        <v>88</v>
      </c>
      <c r="CM46" s="43">
        <f>'[16]Для учреждений'!$H$91</f>
        <v>88</v>
      </c>
      <c r="CN46" s="48">
        <f t="shared" si="39"/>
        <v>3</v>
      </c>
      <c r="CO46" s="43">
        <f>'[16]Для учреждений'!$H$93</f>
        <v>0</v>
      </c>
      <c r="CP46" s="48">
        <f t="shared" si="40"/>
        <v>3</v>
      </c>
      <c r="CQ46" s="43">
        <f>'[16]Для учреждений'!$H$95</f>
        <v>0</v>
      </c>
      <c r="CR46" s="41"/>
      <c r="CS46" s="43"/>
      <c r="CT46" s="41"/>
      <c r="CU46" s="41">
        <f t="shared" si="41"/>
        <v>5</v>
      </c>
      <c r="CV46" s="43">
        <f>'[16]Для учреждений'!$H$100</f>
        <v>6</v>
      </c>
      <c r="CW46" s="41">
        <f>'[16]Для учреждений'!$H$101</f>
        <v>6</v>
      </c>
      <c r="CX46" s="50">
        <f t="shared" si="2"/>
        <v>4</v>
      </c>
      <c r="CY46" s="43">
        <f>'[16]Для учреждений'!$H$103</f>
        <v>0</v>
      </c>
      <c r="CZ46" s="43">
        <f>'[16]Для учреждений'!$H$104</f>
        <v>59</v>
      </c>
      <c r="DA46" s="41">
        <f t="shared" si="42"/>
        <v>4</v>
      </c>
      <c r="DB46" s="44">
        <f t="shared" si="43"/>
        <v>1</v>
      </c>
      <c r="DC46" s="51">
        <f>'[16]Для учреждений'!$H$107</f>
        <v>34527.29</v>
      </c>
      <c r="DD46" s="51">
        <f>'[16]Для учреждений'!$H$108</f>
        <v>34527.29</v>
      </c>
      <c r="DE46" s="41">
        <f t="shared" si="44"/>
        <v>3</v>
      </c>
      <c r="DF46" s="44">
        <f t="shared" si="45"/>
        <v>0</v>
      </c>
      <c r="DG46" s="51">
        <f>'[16]Для учреждений'!$H$111</f>
        <v>0</v>
      </c>
      <c r="DH46" s="51">
        <f>'[17]Для учреждений'!$H$112</f>
        <v>117896.05499999999</v>
      </c>
      <c r="DI46" s="41"/>
      <c r="DJ46" s="43"/>
      <c r="DK46" s="43"/>
      <c r="DL46" s="41">
        <f t="shared" si="46"/>
        <v>5</v>
      </c>
      <c r="DM46" s="52">
        <f t="shared" si="47"/>
        <v>1</v>
      </c>
      <c r="DN46" s="53">
        <f>'[16]Для учреждений'!$H$118</f>
        <v>33</v>
      </c>
      <c r="DO46" s="53">
        <f>'[16]Для учреждений'!$H$119</f>
        <v>33</v>
      </c>
      <c r="DP46" s="41">
        <f t="shared" si="48"/>
        <v>4</v>
      </c>
      <c r="DQ46" s="44">
        <f t="shared" si="49"/>
        <v>1</v>
      </c>
      <c r="DR46" s="53">
        <f>'[16]Для учреждений'!$H$122</f>
        <v>92</v>
      </c>
      <c r="DS46" s="53">
        <f>'[16]Для учреждений'!$H$123</f>
        <v>92</v>
      </c>
      <c r="DT46" s="54">
        <f t="shared" si="50"/>
        <v>64</v>
      </c>
      <c r="DU46" s="55">
        <f t="shared" si="51"/>
        <v>3</v>
      </c>
      <c r="DV46" s="55" t="e">
        <f t="shared" si="63"/>
        <v>#DIV/0!</v>
      </c>
      <c r="DW46" s="56"/>
    </row>
    <row r="47" spans="1:127" s="57" customFormat="1" ht="60" hidden="1" x14ac:dyDescent="0.25">
      <c r="A47" s="39">
        <v>39</v>
      </c>
      <c r="B47" s="40" t="s">
        <v>150</v>
      </c>
      <c r="C47" s="40" t="s">
        <v>186</v>
      </c>
      <c r="D47" s="41">
        <f t="shared" si="10"/>
        <v>3</v>
      </c>
      <c r="E47" s="42">
        <f t="shared" si="11"/>
        <v>1</v>
      </c>
      <c r="F47" s="43">
        <f>'[18]Для учреждений'!$H$6</f>
        <v>342619.06</v>
      </c>
      <c r="G47" s="43">
        <f>'[18]Для учреждений'!$H$7</f>
        <v>342619.06</v>
      </c>
      <c r="H47" s="41">
        <f t="shared" si="12"/>
        <v>1.4477824365111316</v>
      </c>
      <c r="I47" s="44">
        <f t="shared" si="13"/>
        <v>0.93860753164029687</v>
      </c>
      <c r="J47" s="43">
        <f>'[18]Для учреждений'!$H$10</f>
        <v>305772.86</v>
      </c>
      <c r="K47" s="43">
        <f>'[18]Для учреждений'!$H$11</f>
        <v>325772.86</v>
      </c>
      <c r="L47" s="41">
        <f t="shared" si="14"/>
        <v>3</v>
      </c>
      <c r="M47" s="44">
        <f t="shared" si="15"/>
        <v>3.4261906</v>
      </c>
      <c r="N47" s="45">
        <f>F47</f>
        <v>342619.06</v>
      </c>
      <c r="O47" s="43">
        <f>'[18]Для учреждений'!$H$15</f>
        <v>100000</v>
      </c>
      <c r="P47" s="41">
        <f t="shared" si="16"/>
        <v>2.829112974604453</v>
      </c>
      <c r="Q47" s="44">
        <f t="shared" si="17"/>
        <v>0.93860753164029687</v>
      </c>
      <c r="R47" s="41">
        <f>J47</f>
        <v>305772.86</v>
      </c>
      <c r="S47" s="45">
        <f t="shared" si="55"/>
        <v>325772.86</v>
      </c>
      <c r="T47" s="43">
        <f t="shared" si="18"/>
        <v>3</v>
      </c>
      <c r="U47" s="44">
        <f t="shared" si="56"/>
        <v>-7.0989872779274418E-2</v>
      </c>
      <c r="V47" s="43">
        <f>'[18]Для учреждений'!$H$22</f>
        <v>1425851.79</v>
      </c>
      <c r="W47" s="43">
        <f>'[18]Для учреждений'!$H$23</f>
        <v>164523.94</v>
      </c>
      <c r="X47" s="43">
        <f>'[18]Для учреждений'!$H$24</f>
        <v>0</v>
      </c>
      <c r="Y47" s="43">
        <f>'[18]Для учреждений'!$H$25</f>
        <v>9635875.3599999994</v>
      </c>
      <c r="Z47" s="43">
        <f>-'[18]Для учреждений'!$H$26</f>
        <v>0</v>
      </c>
      <c r="AA47" s="43">
        <f>'[18]Для учреждений'!$H$27</f>
        <v>117968200</v>
      </c>
      <c r="AB47" s="41">
        <f t="shared" si="19"/>
        <v>3</v>
      </c>
      <c r="AC47" s="42">
        <f t="shared" si="20"/>
        <v>1.6794198127033274E-4</v>
      </c>
      <c r="AD47" s="43">
        <f>'[18]Для учреждений'!$H$30</f>
        <v>108</v>
      </c>
      <c r="AE47" s="43">
        <f>'[18]Для учреждений'!$H$31</f>
        <v>643079.23</v>
      </c>
      <c r="AF47" s="41">
        <f t="shared" si="21"/>
        <v>1</v>
      </c>
      <c r="AG47" s="46">
        <f t="shared" si="22"/>
        <v>6</v>
      </c>
      <c r="AH47" s="47">
        <f>'[18]Для учреждений'!$H$34</f>
        <v>17</v>
      </c>
      <c r="AI47" s="47">
        <f>'[18]Для учреждений'!$H$35</f>
        <v>15</v>
      </c>
      <c r="AJ47" s="41"/>
      <c r="AK47" s="46"/>
      <c r="AL47" s="43"/>
      <c r="AM47" s="41"/>
      <c r="AN47" s="41"/>
      <c r="AO47" s="41"/>
      <c r="AP47" s="43">
        <v>0</v>
      </c>
      <c r="AQ47" s="43">
        <v>0</v>
      </c>
      <c r="AR47" s="41">
        <f t="shared" si="23"/>
        <v>0</v>
      </c>
      <c r="AS47" s="44">
        <f t="shared" si="24"/>
        <v>2.89592332064107E-3</v>
      </c>
      <c r="AT47" s="45">
        <f>'[18]Для учреждений'!$H$46</f>
        <v>342619.06</v>
      </c>
      <c r="AU47" s="41">
        <f>'[18]Для учреждений'!$H$47</f>
        <v>117968200</v>
      </c>
      <c r="AV47" s="41">
        <f t="shared" si="25"/>
        <v>0</v>
      </c>
      <c r="AW47" s="44">
        <f t="shared" si="59"/>
        <v>-0.15563830464166573</v>
      </c>
      <c r="AX47" s="45">
        <f t="shared" si="60"/>
        <v>342619.06</v>
      </c>
      <c r="AY47" s="43">
        <f>'[18]Для учреждений'!$H$51</f>
        <v>405772.86</v>
      </c>
      <c r="AZ47" s="41">
        <v>2</v>
      </c>
      <c r="BA47" s="41">
        <f t="shared" si="64"/>
        <v>342619.06</v>
      </c>
      <c r="BB47" s="41">
        <f>'[18]Для учреждений'!$H$54</f>
        <v>0</v>
      </c>
      <c r="BC47" s="41">
        <f t="shared" si="26"/>
        <v>1</v>
      </c>
      <c r="BD47" s="44">
        <f t="shared" si="27"/>
        <v>0</v>
      </c>
      <c r="BE47" s="43">
        <f>'[18]Для учреждений'!$H$57</f>
        <v>0</v>
      </c>
      <c r="BF47" s="43">
        <f>'[18]Для учреждений'!$H$58</f>
        <v>0</v>
      </c>
      <c r="BG47" s="41">
        <f t="shared" si="28"/>
        <v>1</v>
      </c>
      <c r="BH47" s="43">
        <f>'[18]Для учреждений'!$H$60</f>
        <v>0</v>
      </c>
      <c r="BI47" s="43">
        <f>'[18]Для учреждений'!$H$61</f>
        <v>0</v>
      </c>
      <c r="BJ47" s="41">
        <f t="shared" si="29"/>
        <v>4</v>
      </c>
      <c r="BK47" s="44">
        <f t="shared" si="30"/>
        <v>0</v>
      </c>
      <c r="BL47" s="43">
        <f>'[18]Для учреждений'!$H$64</f>
        <v>0</v>
      </c>
      <c r="BM47" s="43">
        <f>'[18]Для учреждений'!$H$65</f>
        <v>57484.21</v>
      </c>
      <c r="BN47" s="43">
        <f>'[18]Для учреждений'!$H$66</f>
        <v>0</v>
      </c>
      <c r="BO47" s="43">
        <f>'[18]Для учреждений'!$H$67</f>
        <v>5927.2</v>
      </c>
      <c r="BP47" s="41">
        <f t="shared" si="31"/>
        <v>0</v>
      </c>
      <c r="BQ47" s="44">
        <f t="shared" si="32"/>
        <v>1.2390823992067956</v>
      </c>
      <c r="BR47" s="43">
        <f>'[18]Для учреждений'!$H$70</f>
        <v>44236810.329999998</v>
      </c>
      <c r="BS47" s="43">
        <f>'[18]Для учреждений'!$H$71</f>
        <v>40.85</v>
      </c>
      <c r="BT47" s="43">
        <f>'[18]Для учреждений'!$H$72</f>
        <v>12</v>
      </c>
      <c r="BU47" s="43">
        <f>'[18]Для учреждений'!$H$73</f>
        <v>72830</v>
      </c>
      <c r="BV47" s="41">
        <f t="shared" si="33"/>
        <v>0</v>
      </c>
      <c r="BW47" s="44">
        <f t="shared" si="34"/>
        <v>0.80697482925531527</v>
      </c>
      <c r="BX47" s="43">
        <f>'[18]Для учреждений'!$H$76</f>
        <v>95473853.010000005</v>
      </c>
      <c r="BY47" s="45">
        <f t="shared" si="61"/>
        <v>118310819.06</v>
      </c>
      <c r="BZ47" s="48">
        <f t="shared" si="35"/>
        <v>2</v>
      </c>
      <c r="CA47" s="49">
        <f t="shared" si="0"/>
        <v>2</v>
      </c>
      <c r="CB47" s="43">
        <f>'[18]Для учреждений'!$H$80</f>
        <v>3</v>
      </c>
      <c r="CC47" s="43">
        <f>'[18]Для учреждений'!$H$81</f>
        <v>3</v>
      </c>
      <c r="CD47" s="43">
        <f>'[18]Для учреждений'!$H$82</f>
        <v>3</v>
      </c>
      <c r="CE47" s="41">
        <f t="shared" si="36"/>
        <v>3</v>
      </c>
      <c r="CF47" s="44">
        <f t="shared" si="37"/>
        <v>1</v>
      </c>
      <c r="CG47" s="43">
        <f>'[18]Для учреждений'!$H$85</f>
        <v>1</v>
      </c>
      <c r="CH47" s="43">
        <f>'[18]Для учреждений'!$H$86</f>
        <v>1</v>
      </c>
      <c r="CI47" s="48">
        <f t="shared" si="38"/>
        <v>5</v>
      </c>
      <c r="CJ47" s="43">
        <f>'[18]Для учреждений'!$H$88</f>
        <v>0</v>
      </c>
      <c r="CK47" s="41">
        <f t="shared" si="62"/>
        <v>2</v>
      </c>
      <c r="CL47" s="43">
        <f>'[18]Для учреждений'!$H$90</f>
        <v>100</v>
      </c>
      <c r="CM47" s="43">
        <f>'[18]Для учреждений'!$H$91</f>
        <v>88</v>
      </c>
      <c r="CN47" s="48">
        <f t="shared" si="39"/>
        <v>3</v>
      </c>
      <c r="CO47" s="43">
        <f>'[18]Для учреждений'!$H$93</f>
        <v>0</v>
      </c>
      <c r="CP47" s="48">
        <f t="shared" si="40"/>
        <v>3</v>
      </c>
      <c r="CQ47" s="43">
        <f>'[18]Для учреждений'!$H$95</f>
        <v>0</v>
      </c>
      <c r="CR47" s="41"/>
      <c r="CS47" s="43"/>
      <c r="CT47" s="41"/>
      <c r="CU47" s="41">
        <f t="shared" si="41"/>
        <v>5</v>
      </c>
      <c r="CV47" s="43">
        <f>'[18]Для учреждений'!$H$100</f>
        <v>6</v>
      </c>
      <c r="CW47" s="41">
        <f>'[18]Для учреждений'!$H$101</f>
        <v>6</v>
      </c>
      <c r="CX47" s="50">
        <f t="shared" si="2"/>
        <v>4</v>
      </c>
      <c r="CY47" s="43">
        <f>'[18]Для учреждений'!$H$103</f>
        <v>0</v>
      </c>
      <c r="CZ47" s="43">
        <f>'[18]Для учреждений'!$H$104</f>
        <v>0</v>
      </c>
      <c r="DA47" s="41">
        <f t="shared" si="42"/>
        <v>4</v>
      </c>
      <c r="DB47" s="44">
        <f t="shared" si="43"/>
        <v>0.98791326815192582</v>
      </c>
      <c r="DC47" s="51">
        <f>'[18]Для учреждений'!$H$107</f>
        <v>116542.35</v>
      </c>
      <c r="DD47" s="51">
        <f>'[18]Для учреждений'!$H$108</f>
        <v>117968.2</v>
      </c>
      <c r="DE47" s="41">
        <f t="shared" si="44"/>
        <v>3</v>
      </c>
      <c r="DF47" s="44">
        <f t="shared" si="45"/>
        <v>0</v>
      </c>
      <c r="DG47" s="51">
        <f>'[18]Для учреждений'!$H$111</f>
        <v>0</v>
      </c>
      <c r="DH47" s="51">
        <f>'[18]Для учреждений'!$H$112</f>
        <v>116452.35</v>
      </c>
      <c r="DI47" s="41"/>
      <c r="DJ47" s="43"/>
      <c r="DK47" s="43"/>
      <c r="DL47" s="41">
        <f t="shared" si="46"/>
        <v>5</v>
      </c>
      <c r="DM47" s="52">
        <f t="shared" si="47"/>
        <v>1</v>
      </c>
      <c r="DN47" s="53">
        <f>'[18]Для учреждений'!$H$118</f>
        <v>43</v>
      </c>
      <c r="DO47" s="53">
        <f>'[18]Для учреждений'!$H$119</f>
        <v>43</v>
      </c>
      <c r="DP47" s="41">
        <f t="shared" si="48"/>
        <v>4</v>
      </c>
      <c r="DQ47" s="44">
        <f t="shared" si="49"/>
        <v>1</v>
      </c>
      <c r="DR47" s="53">
        <f>'[18]Для учреждений'!$H$122</f>
        <v>80</v>
      </c>
      <c r="DS47" s="53">
        <f>'[18]Для учреждений'!$H$123</f>
        <v>80</v>
      </c>
      <c r="DT47" s="54">
        <f t="shared" si="50"/>
        <v>68.276895411115589</v>
      </c>
      <c r="DU47" s="55">
        <f t="shared" si="51"/>
        <v>3</v>
      </c>
      <c r="DV47" s="55" t="e">
        <f t="shared" si="63"/>
        <v>#DIV/0!</v>
      </c>
      <c r="DW47" s="56"/>
    </row>
    <row r="48" spans="1:127" s="57" customFormat="1" ht="60" hidden="1" x14ac:dyDescent="0.25">
      <c r="A48" s="39">
        <v>40</v>
      </c>
      <c r="B48" s="40" t="s">
        <v>150</v>
      </c>
      <c r="C48" s="40" t="s">
        <v>225</v>
      </c>
      <c r="D48" s="41"/>
      <c r="E48" s="42">
        <f t="shared" si="11"/>
        <v>0</v>
      </c>
      <c r="F48" s="43">
        <f>'[19]Для учреждений'!$H$6</f>
        <v>0</v>
      </c>
      <c r="G48" s="43">
        <f>'[19]Для учреждений'!$H$7</f>
        <v>0</v>
      </c>
      <c r="H48" s="41"/>
      <c r="I48" s="44">
        <f t="shared" si="13"/>
        <v>0</v>
      </c>
      <c r="J48" s="43">
        <f>'[19]Для учреждений'!$H$10</f>
        <v>0</v>
      </c>
      <c r="K48" s="43">
        <f>'[19]Для учреждений'!$H$11</f>
        <v>0</v>
      </c>
      <c r="L48" s="41"/>
      <c r="M48" s="44">
        <f t="shared" si="15"/>
        <v>0</v>
      </c>
      <c r="N48" s="45">
        <f t="shared" si="53"/>
        <v>0</v>
      </c>
      <c r="O48" s="43">
        <f>'[19]Для учреждений'!$H$15</f>
        <v>0</v>
      </c>
      <c r="P48" s="41"/>
      <c r="Q48" s="44">
        <f t="shared" si="17"/>
        <v>0</v>
      </c>
      <c r="R48" s="41">
        <f t="shared" si="54"/>
        <v>0</v>
      </c>
      <c r="S48" s="45">
        <f t="shared" si="55"/>
        <v>0</v>
      </c>
      <c r="T48" s="43">
        <f t="shared" si="18"/>
        <v>3</v>
      </c>
      <c r="U48" s="44">
        <f t="shared" si="56"/>
        <v>0</v>
      </c>
      <c r="V48" s="43">
        <f>'[19]Для учреждений'!$H$22</f>
        <v>0</v>
      </c>
      <c r="W48" s="43">
        <f>'[19]Для учреждений'!$H$23</f>
        <v>0</v>
      </c>
      <c r="X48" s="43">
        <f>'[19]Для учреждений'!$H$24</f>
        <v>0</v>
      </c>
      <c r="Y48" s="43">
        <f>'[19]Для учреждений'!$H$25</f>
        <v>0</v>
      </c>
      <c r="Z48" s="43">
        <f>'[19]Для учреждений'!$H$26</f>
        <v>0</v>
      </c>
      <c r="AA48" s="43">
        <f>'[19]Для учреждений'!$H$27</f>
        <v>110627000</v>
      </c>
      <c r="AB48" s="41">
        <f t="shared" si="19"/>
        <v>3</v>
      </c>
      <c r="AC48" s="42">
        <f t="shared" si="20"/>
        <v>0</v>
      </c>
      <c r="AD48" s="43">
        <f>'[19]Для учреждений'!$H$30</f>
        <v>0</v>
      </c>
      <c r="AE48" s="43">
        <f>'[19]Для учреждений'!$H$31</f>
        <v>1100000</v>
      </c>
      <c r="AF48" s="41">
        <f t="shared" si="21"/>
        <v>1</v>
      </c>
      <c r="AG48" s="46">
        <f t="shared" si="22"/>
        <v>4</v>
      </c>
      <c r="AH48" s="47">
        <f>'[19]Для учреждений'!$H$34</f>
        <v>8</v>
      </c>
      <c r="AI48" s="47">
        <f>'[19]Для учреждений'!$H$35</f>
        <v>8</v>
      </c>
      <c r="AJ48" s="41"/>
      <c r="AK48" s="46"/>
      <c r="AL48" s="43"/>
      <c r="AM48" s="41"/>
      <c r="AN48" s="41"/>
      <c r="AO48" s="41"/>
      <c r="AP48" s="43">
        <v>0</v>
      </c>
      <c r="AQ48" s="43">
        <v>0</v>
      </c>
      <c r="AR48" s="41">
        <f t="shared" si="23"/>
        <v>0</v>
      </c>
      <c r="AS48" s="44">
        <f t="shared" si="24"/>
        <v>0</v>
      </c>
      <c r="AT48" s="45">
        <f t="shared" si="57"/>
        <v>0</v>
      </c>
      <c r="AU48" s="41">
        <f t="shared" si="58"/>
        <v>110627000</v>
      </c>
      <c r="AV48" s="41">
        <f t="shared" si="25"/>
        <v>0</v>
      </c>
      <c r="AW48" s="44">
        <v>0</v>
      </c>
      <c r="AX48" s="45">
        <f t="shared" si="60"/>
        <v>0</v>
      </c>
      <c r="AY48" s="43">
        <f>'[19]Для учреждений'!$H$51</f>
        <v>0</v>
      </c>
      <c r="AZ48" s="41">
        <v>2</v>
      </c>
      <c r="BA48" s="41">
        <f t="shared" si="64"/>
        <v>0</v>
      </c>
      <c r="BB48" s="41">
        <f>'[19]Для учреждений'!$H$54</f>
        <v>0</v>
      </c>
      <c r="BC48" s="41">
        <f t="shared" si="26"/>
        <v>1</v>
      </c>
      <c r="BD48" s="44">
        <f t="shared" si="27"/>
        <v>0</v>
      </c>
      <c r="BE48" s="43">
        <f>'[19]Для учреждений'!$H$57</f>
        <v>0</v>
      </c>
      <c r="BF48" s="43">
        <f>'[19]Для учреждений'!$H$58</f>
        <v>0</v>
      </c>
      <c r="BG48" s="41">
        <f t="shared" si="28"/>
        <v>1</v>
      </c>
      <c r="BH48" s="43">
        <f>'[19]Для учреждений'!$H$60</f>
        <v>0</v>
      </c>
      <c r="BI48" s="43">
        <f>'[19]Для учреждений'!$H$61</f>
        <v>0</v>
      </c>
      <c r="BJ48" s="41">
        <f t="shared" si="29"/>
        <v>4</v>
      </c>
      <c r="BK48" s="44">
        <f t="shared" si="30"/>
        <v>0</v>
      </c>
      <c r="BL48" s="43">
        <f>'[19]Для учреждений'!$H$64</f>
        <v>0</v>
      </c>
      <c r="BM48" s="43">
        <f>'[19]Для учреждений'!$H$65</f>
        <v>4281</v>
      </c>
      <c r="BN48" s="43">
        <f>'[19]Для учреждений'!$H$66</f>
        <v>0</v>
      </c>
      <c r="BO48" s="43">
        <f>'[19]Для учреждений'!$H$67</f>
        <v>12112.5</v>
      </c>
      <c r="BP48" s="41">
        <f t="shared" si="31"/>
        <v>2</v>
      </c>
      <c r="BQ48" s="44">
        <f t="shared" si="32"/>
        <v>1.0305286469936046</v>
      </c>
      <c r="BR48" s="43">
        <f>'[19]Для учреждений'!$H$70</f>
        <v>44131400</v>
      </c>
      <c r="BS48" s="43">
        <f>'[19]Для учреждений'!$H$71</f>
        <v>49</v>
      </c>
      <c r="BT48" s="43">
        <f>'[19]Для учреждений'!$H$72</f>
        <v>12</v>
      </c>
      <c r="BU48" s="43">
        <f>'[19]Для учреждений'!$H$73</f>
        <v>72830</v>
      </c>
      <c r="BV48" s="41">
        <f t="shared" si="33"/>
        <v>2</v>
      </c>
      <c r="BW48" s="44">
        <f t="shared" si="34"/>
        <v>0.79499868928923323</v>
      </c>
      <c r="BX48" s="43">
        <f>'[19]Для учреждений'!$H$76</f>
        <v>87948320</v>
      </c>
      <c r="BY48" s="45">
        <f t="shared" si="61"/>
        <v>110627000</v>
      </c>
      <c r="BZ48" s="48">
        <f t="shared" si="35"/>
        <v>2</v>
      </c>
      <c r="CA48" s="49">
        <f t="shared" si="0"/>
        <v>2</v>
      </c>
      <c r="CB48" s="43">
        <f>'[19]Для учреждений'!$H$80</f>
        <v>2</v>
      </c>
      <c r="CC48" s="43">
        <f>'[19]Для учреждений'!$H$81</f>
        <v>2</v>
      </c>
      <c r="CD48" s="43">
        <f>'[19]Для учреждений'!$H$82</f>
        <v>2</v>
      </c>
      <c r="CE48" s="41">
        <f t="shared" si="36"/>
        <v>3</v>
      </c>
      <c r="CF48" s="44">
        <f t="shared" si="37"/>
        <v>1</v>
      </c>
      <c r="CG48" s="43">
        <f>'[19]Для учреждений'!$H$85</f>
        <v>100</v>
      </c>
      <c r="CH48" s="43">
        <f>'[19]Для учреждений'!$H$86</f>
        <v>100</v>
      </c>
      <c r="CI48" s="48">
        <f t="shared" si="38"/>
        <v>5</v>
      </c>
      <c r="CJ48" s="43">
        <f>'[19]Для учреждений'!$H$88</f>
        <v>0</v>
      </c>
      <c r="CK48" s="41">
        <f t="shared" si="62"/>
        <v>2</v>
      </c>
      <c r="CL48" s="43">
        <f>'[19]Для учреждений'!$H$90</f>
        <v>158</v>
      </c>
      <c r="CM48" s="43">
        <f>'[19]Для учреждений'!$H$91</f>
        <v>158</v>
      </c>
      <c r="CN48" s="48">
        <f t="shared" si="39"/>
        <v>3</v>
      </c>
      <c r="CO48" s="43">
        <f>'[19]Для учреждений'!$H$93</f>
        <v>0</v>
      </c>
      <c r="CP48" s="48">
        <f t="shared" si="40"/>
        <v>3</v>
      </c>
      <c r="CQ48" s="43">
        <f>'[19]Для учреждений'!$H$95</f>
        <v>0</v>
      </c>
      <c r="CR48" s="41"/>
      <c r="CS48" s="43"/>
      <c r="CT48" s="41"/>
      <c r="CU48" s="41">
        <f t="shared" si="41"/>
        <v>5</v>
      </c>
      <c r="CV48" s="43">
        <f>'[19]Для учреждений'!$H$100</f>
        <v>6</v>
      </c>
      <c r="CW48" s="41">
        <f>'[19]Для учреждений'!$H$101</f>
        <v>6</v>
      </c>
      <c r="CX48" s="50">
        <f t="shared" si="2"/>
        <v>4</v>
      </c>
      <c r="CY48" s="43">
        <f>'[19]Для учреждений'!$H$103</f>
        <v>0</v>
      </c>
      <c r="CZ48" s="43">
        <f>'[19]Для учреждений'!$H$104</f>
        <v>43.4</v>
      </c>
      <c r="DA48" s="41">
        <f t="shared" si="42"/>
        <v>4</v>
      </c>
      <c r="DB48" s="44">
        <f t="shared" si="43"/>
        <v>1</v>
      </c>
      <c r="DC48" s="51">
        <f>'[19]Для учреждений'!$H$107</f>
        <v>130257.60000000001</v>
      </c>
      <c r="DD48" s="51">
        <f>'[19]Для учреждений'!$H$108</f>
        <v>130257.60000000001</v>
      </c>
      <c r="DE48" s="41">
        <f t="shared" si="44"/>
        <v>3</v>
      </c>
      <c r="DF48" s="44">
        <f t="shared" si="45"/>
        <v>0</v>
      </c>
      <c r="DG48" s="51">
        <f>'[19]Для учреждений'!$H$111</f>
        <v>0</v>
      </c>
      <c r="DH48" s="51">
        <f>'[19]Для учреждений'!$H$112</f>
        <v>0</v>
      </c>
      <c r="DI48" s="41"/>
      <c r="DJ48" s="43"/>
      <c r="DK48" s="43"/>
      <c r="DL48" s="41">
        <f t="shared" si="46"/>
        <v>5</v>
      </c>
      <c r="DM48" s="52">
        <f t="shared" si="47"/>
        <v>1</v>
      </c>
      <c r="DN48" s="53">
        <f>'[19]Для учреждений'!$H$118</f>
        <v>50</v>
      </c>
      <c r="DO48" s="53">
        <f>'[19]Для учреждений'!$H$119</f>
        <v>50</v>
      </c>
      <c r="DP48" s="41">
        <f t="shared" si="48"/>
        <v>4</v>
      </c>
      <c r="DQ48" s="44">
        <f t="shared" si="49"/>
        <v>1</v>
      </c>
      <c r="DR48" s="53">
        <f>'[19]Для учреждений'!$H$122</f>
        <v>87</v>
      </c>
      <c r="DS48" s="53">
        <f>'[19]Для учреждений'!$H$123</f>
        <v>87</v>
      </c>
      <c r="DT48" s="54">
        <f t="shared" si="50"/>
        <v>62</v>
      </c>
      <c r="DU48" s="55">
        <f t="shared" si="51"/>
        <v>3</v>
      </c>
      <c r="DV48" s="55" t="e">
        <f t="shared" si="63"/>
        <v>#DIV/0!</v>
      </c>
      <c r="DW48" s="56"/>
    </row>
    <row r="49" spans="1:127" s="74" customFormat="1" ht="60" hidden="1" x14ac:dyDescent="0.25">
      <c r="A49" s="58">
        <v>41</v>
      </c>
      <c r="B49" s="59" t="s">
        <v>150</v>
      </c>
      <c r="C49" s="59" t="s">
        <v>187</v>
      </c>
      <c r="D49" s="41"/>
      <c r="E49" s="60">
        <f t="shared" si="11"/>
        <v>0</v>
      </c>
      <c r="F49" s="51">
        <v>0</v>
      </c>
      <c r="G49" s="51">
        <v>0</v>
      </c>
      <c r="H49" s="41"/>
      <c r="I49" s="61">
        <f t="shared" si="13"/>
        <v>0</v>
      </c>
      <c r="J49" s="51">
        <v>0</v>
      </c>
      <c r="K49" s="51">
        <v>0</v>
      </c>
      <c r="L49" s="41"/>
      <c r="M49" s="61">
        <f t="shared" si="15"/>
        <v>0</v>
      </c>
      <c r="N49" s="62">
        <f t="shared" si="53"/>
        <v>0</v>
      </c>
      <c r="O49" s="51">
        <v>0</v>
      </c>
      <c r="P49" s="41"/>
      <c r="Q49" s="61">
        <f t="shared" si="17"/>
        <v>0</v>
      </c>
      <c r="R49" s="63">
        <f t="shared" si="54"/>
        <v>0</v>
      </c>
      <c r="S49" s="62">
        <f t="shared" si="55"/>
        <v>0</v>
      </c>
      <c r="T49" s="51">
        <f t="shared" si="18"/>
        <v>3</v>
      </c>
      <c r="U49" s="61">
        <f t="shared" si="56"/>
        <v>-2.8053227820407468E-2</v>
      </c>
      <c r="V49" s="51">
        <f>'[20]Для учреждений'!$H$22</f>
        <v>0</v>
      </c>
      <c r="W49" s="51">
        <f>'[20]Для учреждений'!$H$23</f>
        <v>0</v>
      </c>
      <c r="X49" s="51">
        <f>'[20]Для учреждений'!$H$24</f>
        <v>0</v>
      </c>
      <c r="Y49" s="51">
        <f>'[20]Для учреждений'!$H$25</f>
        <v>1577169.3</v>
      </c>
      <c r="Z49" s="51">
        <f>'[20]Для учреждений'!$H$26</f>
        <v>0</v>
      </c>
      <c r="AA49" s="51">
        <f>'[20]Для учреждений'!$H$27</f>
        <v>56220600</v>
      </c>
      <c r="AB49" s="63">
        <f t="shared" si="19"/>
        <v>3</v>
      </c>
      <c r="AC49" s="60">
        <f t="shared" si="20"/>
        <v>0</v>
      </c>
      <c r="AD49" s="51">
        <f>'[20]Для учреждений'!$H$30</f>
        <v>0</v>
      </c>
      <c r="AE49" s="51">
        <f>'[20]Для учреждений'!$H$31</f>
        <v>431132</v>
      </c>
      <c r="AF49" s="63">
        <f t="shared" si="21"/>
        <v>1</v>
      </c>
      <c r="AG49" s="64">
        <f t="shared" si="22"/>
        <v>7</v>
      </c>
      <c r="AH49" s="65">
        <f>'[20]Для учреждений'!$H$34</f>
        <v>14</v>
      </c>
      <c r="AI49" s="65">
        <f>'[20]Для учреждений'!$H$35</f>
        <v>11</v>
      </c>
      <c r="AJ49" s="63"/>
      <c r="AK49" s="64"/>
      <c r="AL49" s="51"/>
      <c r="AM49" s="63"/>
      <c r="AN49" s="63"/>
      <c r="AO49" s="63"/>
      <c r="AP49" s="51">
        <v>0</v>
      </c>
      <c r="AQ49" s="51">
        <v>0</v>
      </c>
      <c r="AR49" s="63">
        <f t="shared" si="23"/>
        <v>0</v>
      </c>
      <c r="AS49" s="61">
        <f t="shared" si="24"/>
        <v>0</v>
      </c>
      <c r="AT49" s="62">
        <f>'[20]Для учреждений'!$H$46</f>
        <v>0</v>
      </c>
      <c r="AU49" s="63">
        <f>'[20]Для учреждений'!$H$47</f>
        <v>56220600</v>
      </c>
      <c r="AV49" s="63">
        <f t="shared" si="25"/>
        <v>0</v>
      </c>
      <c r="AW49" s="61">
        <v>0</v>
      </c>
      <c r="AX49" s="62">
        <f>'[20]Для учреждений'!$H$50</f>
        <v>0</v>
      </c>
      <c r="AY49" s="51">
        <f>'[20]Для учреждений'!$H$51</f>
        <v>0</v>
      </c>
      <c r="AZ49" s="63">
        <v>2</v>
      </c>
      <c r="BA49" s="63">
        <f>'[20]Для учреждений'!$H$53</f>
        <v>0</v>
      </c>
      <c r="BB49" s="63">
        <f>'[20]Для учреждений'!$H$54</f>
        <v>0</v>
      </c>
      <c r="BC49" s="63">
        <f t="shared" si="26"/>
        <v>1</v>
      </c>
      <c r="BD49" s="61">
        <f t="shared" si="27"/>
        <v>0</v>
      </c>
      <c r="BE49" s="51">
        <f>'[20]Для учреждений'!$H$57</f>
        <v>0</v>
      </c>
      <c r="BF49" s="51">
        <f>'[20]Для учреждений'!$H$58</f>
        <v>27684.45</v>
      </c>
      <c r="BG49" s="63">
        <f t="shared" si="28"/>
        <v>1</v>
      </c>
      <c r="BH49" s="51">
        <f>'[20]Для учреждений'!$H$60</f>
        <v>0</v>
      </c>
      <c r="BI49" s="51">
        <f>'[20]Для учреждений'!$H$61</f>
        <v>1497.13</v>
      </c>
      <c r="BJ49" s="63">
        <f t="shared" si="29"/>
        <v>4</v>
      </c>
      <c r="BK49" s="61">
        <f t="shared" si="30"/>
        <v>0</v>
      </c>
      <c r="BL49" s="51">
        <f>'[20]Для учреждений'!$H$64</f>
        <v>0</v>
      </c>
      <c r="BM49" s="51">
        <f>'[20]Для учреждений'!$H$65</f>
        <v>515.22</v>
      </c>
      <c r="BN49" s="51">
        <f>'[20]Для учреждений'!$H$66</f>
        <v>0</v>
      </c>
      <c r="BO49" s="51">
        <f>'[20]Для учреждений'!$H$67</f>
        <v>2588.84</v>
      </c>
      <c r="BP49" s="63">
        <f t="shared" si="31"/>
        <v>0</v>
      </c>
      <c r="BQ49" s="61">
        <f t="shared" si="32"/>
        <v>1.1076357081943897</v>
      </c>
      <c r="BR49" s="51">
        <f>'[20]Для учреждений'!$H$70</f>
        <v>27395229.289999999</v>
      </c>
      <c r="BS49" s="51">
        <f>'[20]Для учреждений'!$H$71</f>
        <v>28.3</v>
      </c>
      <c r="BT49" s="51">
        <f>'[20]Для учреждений'!$H$72</f>
        <v>12</v>
      </c>
      <c r="BU49" s="51">
        <f>'[20]Для учреждений'!$H$73</f>
        <v>72830</v>
      </c>
      <c r="BV49" s="63">
        <f t="shared" si="33"/>
        <v>0</v>
      </c>
      <c r="BW49" s="61">
        <f t="shared" si="34"/>
        <v>0.84906245237510802</v>
      </c>
      <c r="BX49" s="51">
        <f>'[20]Для учреждений'!$H$76</f>
        <v>47734800.509999998</v>
      </c>
      <c r="BY49" s="62">
        <f>'[20]Для учреждений'!$H$77</f>
        <v>56220600</v>
      </c>
      <c r="BZ49" s="66">
        <f t="shared" si="35"/>
        <v>2</v>
      </c>
      <c r="CA49" s="67">
        <f t="shared" si="0"/>
        <v>2</v>
      </c>
      <c r="CB49" s="51">
        <f>'[20]Для учреждений'!$H$80</f>
        <v>2</v>
      </c>
      <c r="CC49" s="51">
        <f>'[20]Для учреждений'!$H$81</f>
        <v>2</v>
      </c>
      <c r="CD49" s="51">
        <f>'[20]Для учреждений'!$H$82</f>
        <v>2</v>
      </c>
      <c r="CE49" s="63">
        <f t="shared" si="36"/>
        <v>3</v>
      </c>
      <c r="CF49" s="61">
        <f t="shared" si="37"/>
        <v>1</v>
      </c>
      <c r="CG49" s="51">
        <f>'[20]Для учреждений'!$H$85</f>
        <v>1</v>
      </c>
      <c r="CH49" s="51">
        <f>'[20]Для учреждений'!$H$86</f>
        <v>1</v>
      </c>
      <c r="CI49" s="66">
        <f t="shared" si="38"/>
        <v>5</v>
      </c>
      <c r="CJ49" s="51">
        <f>'[20]Для учреждений'!$H$88</f>
        <v>0</v>
      </c>
      <c r="CK49" s="63">
        <f t="shared" si="62"/>
        <v>2</v>
      </c>
      <c r="CL49" s="51">
        <f>'[20]Для учреждений'!$H$90</f>
        <v>93</v>
      </c>
      <c r="CM49" s="51">
        <f>'[20]Для учреждений'!$H$91</f>
        <v>93</v>
      </c>
      <c r="CN49" s="66">
        <f t="shared" si="39"/>
        <v>3</v>
      </c>
      <c r="CO49" s="51">
        <f>'[20]Для учреждений'!$H$93</f>
        <v>0</v>
      </c>
      <c r="CP49" s="66">
        <f t="shared" si="40"/>
        <v>3</v>
      </c>
      <c r="CQ49" s="51">
        <f>'[20]Для учреждений'!$H$95</f>
        <v>0</v>
      </c>
      <c r="CR49" s="63"/>
      <c r="CS49" s="51"/>
      <c r="CT49" s="63"/>
      <c r="CU49" s="63">
        <f t="shared" si="41"/>
        <v>5</v>
      </c>
      <c r="CV49" s="51">
        <f>'[20]Для учреждений'!$H$100</f>
        <v>6</v>
      </c>
      <c r="CW49" s="63">
        <f>'[20]Для учреждений'!$H$101</f>
        <v>6</v>
      </c>
      <c r="CX49" s="68">
        <f>IF(CY49&gt;0,0,4)</f>
        <v>4</v>
      </c>
      <c r="CY49" s="43">
        <f>'[19]Для учреждений'!$H$103</f>
        <v>0</v>
      </c>
      <c r="CZ49" s="51">
        <f>'[20]Для учреждений'!$H$104</f>
        <v>8.9</v>
      </c>
      <c r="DA49" s="63">
        <f t="shared" si="42"/>
        <v>4</v>
      </c>
      <c r="DB49" s="61">
        <f t="shared" si="43"/>
        <v>1</v>
      </c>
      <c r="DC49" s="51">
        <f>'[20]Для учреждений'!$H$107</f>
        <v>58476.12</v>
      </c>
      <c r="DD49" s="51">
        <f>'[20]Для учреждений'!$H$108</f>
        <v>58476.12</v>
      </c>
      <c r="DE49" s="63">
        <f t="shared" si="44"/>
        <v>3</v>
      </c>
      <c r="DF49" s="61">
        <f t="shared" si="45"/>
        <v>0</v>
      </c>
      <c r="DG49" s="51">
        <f>'[20]Для учреждений'!$H$111</f>
        <v>0</v>
      </c>
      <c r="DH49" s="51">
        <f>'[20]Для учреждений'!$H$112</f>
        <v>58476.12</v>
      </c>
      <c r="DI49" s="63"/>
      <c r="DJ49" s="51"/>
      <c r="DK49" s="51"/>
      <c r="DL49" s="63">
        <f t="shared" si="46"/>
        <v>5</v>
      </c>
      <c r="DM49" s="69">
        <f t="shared" si="47"/>
        <v>1</v>
      </c>
      <c r="DN49" s="70">
        <f>'[20]Для учреждений'!$H$118</f>
        <v>34</v>
      </c>
      <c r="DO49" s="70">
        <f>'[20]Для учреждений'!$H$119</f>
        <v>34</v>
      </c>
      <c r="DP49" s="63">
        <f t="shared" si="48"/>
        <v>4</v>
      </c>
      <c r="DQ49" s="61">
        <f t="shared" si="49"/>
        <v>1</v>
      </c>
      <c r="DR49" s="70">
        <f>'[20]Для учреждений'!$H$122</f>
        <v>47</v>
      </c>
      <c r="DS49" s="70">
        <f>'[20]Для учреждений'!$H$123</f>
        <v>47</v>
      </c>
      <c r="DT49" s="71">
        <f t="shared" si="50"/>
        <v>58</v>
      </c>
      <c r="DU49" s="72">
        <f t="shared" si="51"/>
        <v>3</v>
      </c>
      <c r="DV49" s="72" t="e">
        <f t="shared" si="63"/>
        <v>#DIV/0!</v>
      </c>
      <c r="DW49" s="73"/>
    </row>
    <row r="50" spans="1:127" s="74" customFormat="1" ht="45" hidden="1" x14ac:dyDescent="0.25">
      <c r="A50" s="58">
        <v>42</v>
      </c>
      <c r="B50" s="59" t="s">
        <v>150</v>
      </c>
      <c r="C50" s="59" t="s">
        <v>188</v>
      </c>
      <c r="D50" s="41"/>
      <c r="E50" s="60">
        <f t="shared" si="11"/>
        <v>0</v>
      </c>
      <c r="F50" s="51">
        <f>'[21]Для учреждений'!$H$6</f>
        <v>0</v>
      </c>
      <c r="G50" s="51">
        <f>'[21]Для учреждений'!$H$7</f>
        <v>0</v>
      </c>
      <c r="H50" s="41"/>
      <c r="I50" s="61">
        <f t="shared" si="13"/>
        <v>0</v>
      </c>
      <c r="J50" s="51">
        <f>'[21]Для учреждений'!$H$10</f>
        <v>0</v>
      </c>
      <c r="K50" s="51">
        <f>'[21]Для учреждений'!$H$11</f>
        <v>0</v>
      </c>
      <c r="L50" s="41"/>
      <c r="M50" s="61">
        <f t="shared" si="15"/>
        <v>0</v>
      </c>
      <c r="N50" s="62">
        <f t="shared" si="53"/>
        <v>0</v>
      </c>
      <c r="O50" s="51">
        <f>'[21]Для учреждений'!$H$15</f>
        <v>0</v>
      </c>
      <c r="P50" s="41"/>
      <c r="Q50" s="61">
        <f t="shared" si="17"/>
        <v>0</v>
      </c>
      <c r="R50" s="63">
        <f>'[21]Для учреждений'!$H$18</f>
        <v>0</v>
      </c>
      <c r="S50" s="62">
        <f t="shared" si="55"/>
        <v>0</v>
      </c>
      <c r="T50" s="51">
        <f t="shared" si="18"/>
        <v>3</v>
      </c>
      <c r="U50" s="61">
        <f t="shared" si="56"/>
        <v>-5.3711820332491625E-2</v>
      </c>
      <c r="V50" s="51">
        <f>'[21]Для учреждений'!$H$22</f>
        <v>0</v>
      </c>
      <c r="W50" s="51">
        <f>'[21]Для учреждений'!$H$23</f>
        <v>0</v>
      </c>
      <c r="X50" s="51">
        <f>'[21]Для учреждений'!$H$24</f>
        <v>0</v>
      </c>
      <c r="Y50" s="51">
        <f>'[21]Для учреждений'!$H$25</f>
        <v>6672710.75</v>
      </c>
      <c r="Z50" s="51">
        <f>'[21]Для учреждений'!$H$26</f>
        <v>0</v>
      </c>
      <c r="AA50" s="51">
        <f>'[21]Для учреждений'!$H$27</f>
        <v>124231700</v>
      </c>
      <c r="AB50" s="63">
        <f t="shared" si="19"/>
        <v>3</v>
      </c>
      <c r="AC50" s="60">
        <f t="shared" si="20"/>
        <v>0</v>
      </c>
      <c r="AD50" s="51">
        <f>'[21]Для учреждений'!$H$30</f>
        <v>0</v>
      </c>
      <c r="AE50" s="51">
        <f>'[21]Для учреждений'!$H$31</f>
        <v>449190</v>
      </c>
      <c r="AF50" s="63">
        <f t="shared" si="21"/>
        <v>1</v>
      </c>
      <c r="AG50" s="64">
        <f t="shared" si="22"/>
        <v>4</v>
      </c>
      <c r="AH50" s="65">
        <f>'[21]Для учреждений'!$H$34</f>
        <v>9</v>
      </c>
      <c r="AI50" s="65">
        <f>'[21]Для учреждений'!$H$35</f>
        <v>9</v>
      </c>
      <c r="AJ50" s="63"/>
      <c r="AK50" s="64"/>
      <c r="AL50" s="51"/>
      <c r="AM50" s="63"/>
      <c r="AN50" s="63"/>
      <c r="AO50" s="63"/>
      <c r="AP50" s="51">
        <v>0</v>
      </c>
      <c r="AQ50" s="51"/>
      <c r="AR50" s="63">
        <f t="shared" si="23"/>
        <v>0</v>
      </c>
      <c r="AS50" s="61">
        <f t="shared" si="24"/>
        <v>0</v>
      </c>
      <c r="AT50" s="62">
        <f t="shared" si="57"/>
        <v>0</v>
      </c>
      <c r="AU50" s="63">
        <f t="shared" si="58"/>
        <v>124231700</v>
      </c>
      <c r="AV50" s="63">
        <f t="shared" si="25"/>
        <v>0</v>
      </c>
      <c r="AW50" s="61">
        <v>0</v>
      </c>
      <c r="AX50" s="62">
        <f t="shared" si="60"/>
        <v>0</v>
      </c>
      <c r="AY50" s="51">
        <f>'[21]Для учреждений'!$H$51</f>
        <v>0</v>
      </c>
      <c r="AZ50" s="63">
        <v>2</v>
      </c>
      <c r="BA50" s="63">
        <f t="shared" si="64"/>
        <v>0</v>
      </c>
      <c r="BB50" s="63">
        <f>'[21]Для учреждений'!$H$54</f>
        <v>0</v>
      </c>
      <c r="BC50" s="63">
        <f t="shared" si="26"/>
        <v>1</v>
      </c>
      <c r="BD50" s="61">
        <f t="shared" si="27"/>
        <v>0</v>
      </c>
      <c r="BE50" s="51">
        <f>'[21]Для учреждений'!$H$57</f>
        <v>0</v>
      </c>
      <c r="BF50" s="51">
        <f>'[21]Для учреждений'!$H$58</f>
        <v>0</v>
      </c>
      <c r="BG50" s="63">
        <f t="shared" si="28"/>
        <v>1</v>
      </c>
      <c r="BH50" s="51">
        <f>'[21]Для учреждений'!$H$60</f>
        <v>0</v>
      </c>
      <c r="BI50" s="51">
        <f>'[21]Для учреждений'!$H$61</f>
        <v>89590.54</v>
      </c>
      <c r="BJ50" s="63">
        <f t="shared" si="29"/>
        <v>4</v>
      </c>
      <c r="BK50" s="61">
        <f t="shared" si="30"/>
        <v>0</v>
      </c>
      <c r="BL50" s="51">
        <f>'[21]Для учреждений'!$H$64</f>
        <v>0</v>
      </c>
      <c r="BM50" s="51">
        <f>'[21]Для учреждений'!$H$65</f>
        <v>17322.45</v>
      </c>
      <c r="BN50" s="51">
        <f>'[21]Для учреждений'!$H$66</f>
        <v>0</v>
      </c>
      <c r="BO50" s="51">
        <f>'[21]Для учреждений'!$H$67</f>
        <v>9094.18</v>
      </c>
      <c r="BP50" s="63">
        <f t="shared" si="31"/>
        <v>0</v>
      </c>
      <c r="BQ50" s="61">
        <f t="shared" si="32"/>
        <v>1.0891645779095198</v>
      </c>
      <c r="BR50" s="51">
        <f>'[21]Для учреждений'!$H$70</f>
        <v>48546200</v>
      </c>
      <c r="BS50" s="51">
        <f>'[21]Для учреждений'!$H$71</f>
        <v>51</v>
      </c>
      <c r="BT50" s="51">
        <f>'[21]Для учреждений'!$H$72</f>
        <v>12</v>
      </c>
      <c r="BU50" s="51">
        <f>'[21]Для учреждений'!$H$73</f>
        <v>72830</v>
      </c>
      <c r="BV50" s="63">
        <f t="shared" si="33"/>
        <v>0</v>
      </c>
      <c r="BW50" s="61">
        <f t="shared" si="34"/>
        <v>0.84427338038519961</v>
      </c>
      <c r="BX50" s="51">
        <f>'[21]Для учреждений'!$H$76</f>
        <v>104885517.31</v>
      </c>
      <c r="BY50" s="62">
        <f t="shared" si="61"/>
        <v>124231700</v>
      </c>
      <c r="BZ50" s="66">
        <f t="shared" si="35"/>
        <v>2</v>
      </c>
      <c r="CA50" s="67">
        <f t="shared" si="0"/>
        <v>2</v>
      </c>
      <c r="CB50" s="51">
        <f>'[21]Для учреждений'!$H$80</f>
        <v>2</v>
      </c>
      <c r="CC50" s="51">
        <f>'[21]Для учреждений'!$H$81</f>
        <v>2</v>
      </c>
      <c r="CD50" s="51">
        <f>'[21]Для учреждений'!$H$82</f>
        <v>2</v>
      </c>
      <c r="CE50" s="63">
        <f t="shared" si="36"/>
        <v>3</v>
      </c>
      <c r="CF50" s="61">
        <f t="shared" si="37"/>
        <v>1</v>
      </c>
      <c r="CG50" s="51">
        <f>'[21]Для учреждений'!$H$85</f>
        <v>1</v>
      </c>
      <c r="CH50" s="51">
        <f>'[21]Для учреждений'!$H$86</f>
        <v>1</v>
      </c>
      <c r="CI50" s="66">
        <f t="shared" si="38"/>
        <v>5</v>
      </c>
      <c r="CJ50" s="51">
        <f>'[21]Для учреждений'!$H$88</f>
        <v>0</v>
      </c>
      <c r="CK50" s="63">
        <f t="shared" si="62"/>
        <v>2</v>
      </c>
      <c r="CL50" s="51">
        <f>'[21]Для учреждений'!$H$90</f>
        <v>87</v>
      </c>
      <c r="CM50" s="51">
        <f>'[21]Для учреждений'!$H$91</f>
        <v>87</v>
      </c>
      <c r="CN50" s="66">
        <f t="shared" si="39"/>
        <v>3</v>
      </c>
      <c r="CO50" s="51">
        <f>'[21]Для учреждений'!$H$93</f>
        <v>0</v>
      </c>
      <c r="CP50" s="66">
        <f t="shared" si="40"/>
        <v>3</v>
      </c>
      <c r="CQ50" s="51">
        <f>'[21]Для учреждений'!$H$95</f>
        <v>0</v>
      </c>
      <c r="CR50" s="63"/>
      <c r="CS50" s="51"/>
      <c r="CT50" s="63"/>
      <c r="CU50" s="63">
        <f t="shared" si="41"/>
        <v>5</v>
      </c>
      <c r="CV50" s="51">
        <f>'[21]Для учреждений'!$H$100</f>
        <v>6</v>
      </c>
      <c r="CW50" s="63">
        <f>'[21]Для учреждений'!$H$101</f>
        <v>6</v>
      </c>
      <c r="CX50" s="68">
        <f>IF(CY50&gt;0,0,4)</f>
        <v>0</v>
      </c>
      <c r="CY50" s="51">
        <f>'[21]Для учреждений'!$H$104</f>
        <v>20.82</v>
      </c>
      <c r="CZ50" s="51">
        <v>31.57</v>
      </c>
      <c r="DA50" s="63">
        <f t="shared" si="42"/>
        <v>4</v>
      </c>
      <c r="DB50" s="61">
        <f t="shared" si="43"/>
        <v>1</v>
      </c>
      <c r="DC50" s="51">
        <f>'[21]Для учреждений'!$H$107</f>
        <v>128028.46</v>
      </c>
      <c r="DD50" s="51">
        <f>'[21]Для учреждений'!$H$108</f>
        <v>128028.46</v>
      </c>
      <c r="DE50" s="63">
        <f t="shared" si="44"/>
        <v>3</v>
      </c>
      <c r="DF50" s="61">
        <f t="shared" si="45"/>
        <v>0</v>
      </c>
      <c r="DG50" s="51">
        <f>'[21]Для учреждений'!$H$111</f>
        <v>0</v>
      </c>
      <c r="DH50" s="51">
        <f>'[21]Для учреждений'!$H$112</f>
        <v>128028.46</v>
      </c>
      <c r="DI50" s="63"/>
      <c r="DJ50" s="51"/>
      <c r="DK50" s="51"/>
      <c r="DL50" s="63">
        <f t="shared" si="46"/>
        <v>5</v>
      </c>
      <c r="DM50" s="69">
        <f t="shared" si="47"/>
        <v>1</v>
      </c>
      <c r="DN50" s="70">
        <f>'[21]Для учреждений'!$H$118</f>
        <v>21</v>
      </c>
      <c r="DO50" s="70">
        <f>'[21]Для учреждений'!$H$119</f>
        <v>21</v>
      </c>
      <c r="DP50" s="63">
        <f t="shared" si="48"/>
        <v>4</v>
      </c>
      <c r="DQ50" s="61">
        <f t="shared" si="49"/>
        <v>1</v>
      </c>
      <c r="DR50" s="70">
        <f>'[21]Для учреждений'!$H$122</f>
        <v>110</v>
      </c>
      <c r="DS50" s="70">
        <f>'[21]Для учреждений'!$H$123</f>
        <v>110</v>
      </c>
      <c r="DT50" s="71">
        <f t="shared" si="50"/>
        <v>54</v>
      </c>
      <c r="DU50" s="72">
        <f t="shared" si="51"/>
        <v>3</v>
      </c>
      <c r="DV50" s="72" t="e">
        <f t="shared" si="63"/>
        <v>#DIV/0!</v>
      </c>
      <c r="DW50" s="73"/>
    </row>
    <row r="51" spans="1:127" s="74" customFormat="1" ht="60" hidden="1" x14ac:dyDescent="0.25">
      <c r="A51" s="58">
        <v>43</v>
      </c>
      <c r="B51" s="59" t="s">
        <v>150</v>
      </c>
      <c r="C51" s="59" t="s">
        <v>189</v>
      </c>
      <c r="D51" s="41">
        <f>IF(E51&gt;1,0,IF(F51/G51&lt;$G$7/100,0,IF(F51/G51&gt;$F$7/100,3,$D$7*(F51/G51-$G$7/100)/(($F$7-$G$7)/100))))</f>
        <v>3</v>
      </c>
      <c r="E51" s="60">
        <f t="shared" si="11"/>
        <v>1</v>
      </c>
      <c r="F51" s="51">
        <f>'[22]Для учреждений'!$H$6</f>
        <v>50000</v>
      </c>
      <c r="G51" s="51">
        <f>'[22]Для учреждений'!$H$7</f>
        <v>50000</v>
      </c>
      <c r="H51" s="41">
        <f t="shared" si="12"/>
        <v>3</v>
      </c>
      <c r="I51" s="61">
        <f t="shared" si="13"/>
        <v>1</v>
      </c>
      <c r="J51" s="51">
        <f>'[22]Для учреждений'!$H$10</f>
        <v>50000</v>
      </c>
      <c r="K51" s="51">
        <f>'[22]Для учреждений'!$H$11</f>
        <v>50000</v>
      </c>
      <c r="L51" s="41">
        <f t="shared" si="14"/>
        <v>3</v>
      </c>
      <c r="M51" s="61">
        <f t="shared" si="15"/>
        <v>1</v>
      </c>
      <c r="N51" s="62">
        <f>'[22]Для учреждений'!$H$14</f>
        <v>50000</v>
      </c>
      <c r="O51" s="51">
        <f>'[22]Для учреждений'!$H$15</f>
        <v>50000</v>
      </c>
      <c r="P51" s="41">
        <f t="shared" si="16"/>
        <v>3</v>
      </c>
      <c r="Q51" s="61">
        <f t="shared" si="17"/>
        <v>1</v>
      </c>
      <c r="R51" s="63">
        <f>'[22]Для учреждений'!$H$18</f>
        <v>50000</v>
      </c>
      <c r="S51" s="62">
        <f>'[22]Для учреждений'!$H$19</f>
        <v>50000</v>
      </c>
      <c r="T51" s="51">
        <f t="shared" si="18"/>
        <v>3</v>
      </c>
      <c r="U51" s="61">
        <f t="shared" si="56"/>
        <v>-0.22276874396699214</v>
      </c>
      <c r="V51" s="51">
        <f>'[22]Для учреждений'!$H$22</f>
        <v>0</v>
      </c>
      <c r="W51" s="51">
        <f>'[22]Для учреждений'!$H$23</f>
        <v>0</v>
      </c>
      <c r="X51" s="51">
        <f>'[22]Для учреждений'!$H$24</f>
        <v>9806881.9299999997</v>
      </c>
      <c r="Y51" s="51">
        <f>'[22]Для учреждений'!$H$25</f>
        <v>7940190.5499999998</v>
      </c>
      <c r="Z51" s="51">
        <f>'[22]Для учреждений'!$H$26</f>
        <v>0</v>
      </c>
      <c r="AA51" s="51">
        <f>'[22]Для учреждений'!$H$27</f>
        <v>79665900</v>
      </c>
      <c r="AB51" s="63">
        <f t="shared" si="19"/>
        <v>3</v>
      </c>
      <c r="AC51" s="60">
        <f t="shared" si="20"/>
        <v>0</v>
      </c>
      <c r="AD51" s="51">
        <f>'[22]Для учреждений'!$H$30</f>
        <v>0</v>
      </c>
      <c r="AE51" s="51">
        <f>'[22]Для учреждений'!$H$31</f>
        <v>0</v>
      </c>
      <c r="AF51" s="63">
        <f t="shared" si="21"/>
        <v>1</v>
      </c>
      <c r="AG51" s="64">
        <f t="shared" si="22"/>
        <v>4</v>
      </c>
      <c r="AH51" s="65">
        <f>'[22]Для учреждений'!$H$34</f>
        <v>13</v>
      </c>
      <c r="AI51" s="65">
        <f>'[22]Для учреждений'!$H$35</f>
        <v>13</v>
      </c>
      <c r="AJ51" s="63"/>
      <c r="AK51" s="64"/>
      <c r="AL51" s="51"/>
      <c r="AM51" s="63"/>
      <c r="AN51" s="63"/>
      <c r="AO51" s="63"/>
      <c r="AP51" s="51">
        <v>0</v>
      </c>
      <c r="AQ51" s="51">
        <v>0</v>
      </c>
      <c r="AR51" s="63">
        <f t="shared" si="23"/>
        <v>0</v>
      </c>
      <c r="AS51" s="61">
        <f t="shared" si="24"/>
        <v>6.2722744145145444E-4</v>
      </c>
      <c r="AT51" s="62">
        <f>'[22]Для учреждений'!$H$46</f>
        <v>50000</v>
      </c>
      <c r="AU51" s="63">
        <f t="shared" si="58"/>
        <v>79665900</v>
      </c>
      <c r="AV51" s="63">
        <f t="shared" si="25"/>
        <v>2</v>
      </c>
      <c r="AW51" s="61">
        <v>1</v>
      </c>
      <c r="AX51" s="62">
        <f t="shared" si="60"/>
        <v>50000</v>
      </c>
      <c r="AY51" s="51">
        <f>'[22]Для учреждений'!$H$51</f>
        <v>26156</v>
      </c>
      <c r="AZ51" s="63">
        <v>2</v>
      </c>
      <c r="BA51" s="63">
        <f>'[22]Для учреждений'!$H$53</f>
        <v>50000</v>
      </c>
      <c r="BB51" s="63">
        <f>'[22]Для учреждений'!$H$54</f>
        <v>0</v>
      </c>
      <c r="BC51" s="63">
        <f t="shared" si="26"/>
        <v>1</v>
      </c>
      <c r="BD51" s="61">
        <f t="shared" si="27"/>
        <v>0</v>
      </c>
      <c r="BE51" s="51">
        <f>'[22]Для учреждений'!$H$57</f>
        <v>0</v>
      </c>
      <c r="BF51" s="51">
        <f>'[22]Для учреждений'!$H$58</f>
        <v>11033.05</v>
      </c>
      <c r="BG51" s="63">
        <f t="shared" si="28"/>
        <v>1</v>
      </c>
      <c r="BH51" s="51">
        <f>'[22]Для учреждений'!$H$60</f>
        <v>0</v>
      </c>
      <c r="BI51" s="51">
        <f>'[22]Для учреждений'!$H$61</f>
        <v>0</v>
      </c>
      <c r="BJ51" s="63">
        <f>IF(BK51&lt;0.001,$BJ$7,0)</f>
        <v>4</v>
      </c>
      <c r="BK51" s="61">
        <f t="shared" si="30"/>
        <v>0</v>
      </c>
      <c r="BL51" s="51">
        <f>'[22]Для учреждений'!$H$64</f>
        <v>0</v>
      </c>
      <c r="BM51" s="51">
        <f>'[22]Для учреждений'!$H$65</f>
        <v>9930.24</v>
      </c>
      <c r="BN51" s="51">
        <f>'[22]Для учреждений'!$H$66</f>
        <v>0</v>
      </c>
      <c r="BO51" s="51">
        <f>'[22]Для учреждений'!$H$67</f>
        <v>2571.61</v>
      </c>
      <c r="BP51" s="63">
        <f t="shared" si="31"/>
        <v>2</v>
      </c>
      <c r="BQ51" s="61">
        <f t="shared" si="32"/>
        <v>1.0061359252042306</v>
      </c>
      <c r="BR51" s="51">
        <f>'[22]Для учреждений'!$H$70</f>
        <v>28929712</v>
      </c>
      <c r="BS51" s="51">
        <f>'[22]Для учреждений'!$H$71</f>
        <v>32.9</v>
      </c>
      <c r="BT51" s="51">
        <f>'[22]Для учреждений'!$H$72</f>
        <v>12</v>
      </c>
      <c r="BU51" s="51">
        <f>'[22]Для учреждений'!$H$73</f>
        <v>72830</v>
      </c>
      <c r="BV51" s="63">
        <f t="shared" si="33"/>
        <v>2</v>
      </c>
      <c r="BW51" s="61">
        <f t="shared" si="34"/>
        <v>0.79401550142443356</v>
      </c>
      <c r="BX51" s="51">
        <f>'[22]Для учреждений'!$H$76</f>
        <v>63295660.310000002</v>
      </c>
      <c r="BY51" s="62">
        <f>'[22]Для учреждений'!$H$77</f>
        <v>79715900</v>
      </c>
      <c r="BZ51" s="66">
        <f t="shared" si="35"/>
        <v>2</v>
      </c>
      <c r="CA51" s="67">
        <f t="shared" si="0"/>
        <v>1</v>
      </c>
      <c r="CB51" s="51">
        <f>'[22]Для учреждений'!$H$80</f>
        <v>0</v>
      </c>
      <c r="CC51" s="51">
        <f>'[22]Для учреждений'!$H$81</f>
        <v>2</v>
      </c>
      <c r="CD51" s="51">
        <f>'[22]Для учреждений'!$H$82</f>
        <v>2</v>
      </c>
      <c r="CE51" s="63">
        <f t="shared" si="36"/>
        <v>3</v>
      </c>
      <c r="CF51" s="61">
        <f t="shared" si="37"/>
        <v>1</v>
      </c>
      <c r="CG51" s="51">
        <f>'[22]Для учреждений'!$H$85</f>
        <v>1</v>
      </c>
      <c r="CH51" s="51">
        <f>'[22]Для учреждений'!$H$86</f>
        <v>1</v>
      </c>
      <c r="CI51" s="66">
        <f t="shared" si="38"/>
        <v>5</v>
      </c>
      <c r="CJ51" s="51">
        <f>'[22]Для учреждений'!$H$88</f>
        <v>0</v>
      </c>
      <c r="CK51" s="63">
        <f t="shared" si="62"/>
        <v>2</v>
      </c>
      <c r="CL51" s="51">
        <f>'[22]Для учреждений'!$H$90</f>
        <v>92</v>
      </c>
      <c r="CM51" s="51">
        <f>'[22]Для учреждений'!$H$91</f>
        <v>92</v>
      </c>
      <c r="CN51" s="66">
        <f t="shared" si="39"/>
        <v>3</v>
      </c>
      <c r="CO51" s="51">
        <f>'[22]Для учреждений'!$H$93</f>
        <v>0</v>
      </c>
      <c r="CP51" s="66">
        <f t="shared" si="40"/>
        <v>3</v>
      </c>
      <c r="CQ51" s="51">
        <f>'[22]Для учреждений'!$H$95</f>
        <v>0</v>
      </c>
      <c r="CR51" s="63"/>
      <c r="CS51" s="51"/>
      <c r="CT51" s="63"/>
      <c r="CU51" s="63">
        <f t="shared" si="41"/>
        <v>5</v>
      </c>
      <c r="CV51" s="51">
        <f>'[22]Для учреждений'!$H$100</f>
        <v>6</v>
      </c>
      <c r="CW51" s="63">
        <f>'[22]Для учреждений'!$H$101</f>
        <v>6</v>
      </c>
      <c r="CX51" s="68">
        <f t="shared" si="2"/>
        <v>4</v>
      </c>
      <c r="CY51" s="51">
        <f>'[22]Для учреждений'!$H$103</f>
        <v>0</v>
      </c>
      <c r="CZ51" s="51">
        <f>'[22]Для учреждений'!$H$104</f>
        <v>0</v>
      </c>
      <c r="DA51" s="63">
        <f t="shared" si="42"/>
        <v>4</v>
      </c>
      <c r="DB51" s="61">
        <f t="shared" si="43"/>
        <v>1</v>
      </c>
      <c r="DC51" s="51">
        <f>'[22]Для учреждений'!$H$107</f>
        <v>85354</v>
      </c>
      <c r="DD51" s="51">
        <f>'[22]Для учреждений'!$H$108</f>
        <v>85354</v>
      </c>
      <c r="DE51" s="63">
        <f t="shared" si="44"/>
        <v>3</v>
      </c>
      <c r="DF51" s="61">
        <f t="shared" si="45"/>
        <v>0</v>
      </c>
      <c r="DG51" s="51"/>
      <c r="DH51" s="51">
        <f>'[22]Для учреждений'!$H$112</f>
        <v>85354</v>
      </c>
      <c r="DI51" s="63"/>
      <c r="DJ51" s="51"/>
      <c r="DK51" s="51"/>
      <c r="DL51" s="63">
        <f t="shared" si="46"/>
        <v>5</v>
      </c>
      <c r="DM51" s="69">
        <f t="shared" si="47"/>
        <v>1</v>
      </c>
      <c r="DN51" s="70">
        <f>'[22]Для учреждений'!$H$118</f>
        <v>28</v>
      </c>
      <c r="DO51" s="70">
        <f>'[22]Для учреждений'!$H$119</f>
        <v>28</v>
      </c>
      <c r="DP51" s="63">
        <f>IF(DR51/DS51&lt;$DS$7/100,0,IF(DR51/DS51&gt;$DR$7/100,$DP$7,$DP$7*(DR51/DS51-$DS$7/100)/(($DR$7-$DS$7)/100)))</f>
        <v>4</v>
      </c>
      <c r="DQ51" s="61">
        <f t="shared" si="49"/>
        <v>1</v>
      </c>
      <c r="DR51" s="70">
        <f>'[22]Для учреждений'!$H$122</f>
        <v>68</v>
      </c>
      <c r="DS51" s="70">
        <f>'[22]Для учреждений'!$H$123</f>
        <v>68</v>
      </c>
      <c r="DT51" s="71">
        <f t="shared" si="50"/>
        <v>76</v>
      </c>
      <c r="DU51" s="72">
        <f t="shared" si="51"/>
        <v>2</v>
      </c>
      <c r="DV51" s="72" t="e">
        <f t="shared" si="63"/>
        <v>#DIV/0!</v>
      </c>
      <c r="DW51" s="73"/>
    </row>
    <row r="52" spans="1:127" s="74" customFormat="1" ht="60" hidden="1" x14ac:dyDescent="0.25">
      <c r="A52" s="58">
        <v>44</v>
      </c>
      <c r="B52" s="59" t="s">
        <v>150</v>
      </c>
      <c r="C52" s="59" t="s">
        <v>190</v>
      </c>
      <c r="D52" s="41">
        <f t="shared" si="10"/>
        <v>3</v>
      </c>
      <c r="E52" s="60">
        <f t="shared" si="11"/>
        <v>1</v>
      </c>
      <c r="F52" s="51">
        <f>'[23]Для учреждений'!$H$6</f>
        <v>780777.41</v>
      </c>
      <c r="G52" s="51">
        <f>'[23]Для учреждений'!$H$7</f>
        <v>780777.41</v>
      </c>
      <c r="H52" s="41">
        <f t="shared" si="12"/>
        <v>0</v>
      </c>
      <c r="I52" s="61">
        <f t="shared" si="13"/>
        <v>0.89649884978101513</v>
      </c>
      <c r="J52" s="51">
        <f>'[23]Для учреждений'!$H$10</f>
        <v>699966.05</v>
      </c>
      <c r="K52" s="51">
        <f>'[23]Для учреждений'!$H$11</f>
        <v>780777.41</v>
      </c>
      <c r="L52" s="41">
        <f t="shared" si="14"/>
        <v>3</v>
      </c>
      <c r="M52" s="61">
        <f t="shared" si="15"/>
        <v>1</v>
      </c>
      <c r="N52" s="62">
        <f t="shared" si="53"/>
        <v>780777.41</v>
      </c>
      <c r="O52" s="51">
        <f>'[23]Для учреждений'!$H$15</f>
        <v>780777.41</v>
      </c>
      <c r="P52" s="41">
        <f t="shared" si="16"/>
        <v>2.1974827467152269</v>
      </c>
      <c r="Q52" s="61">
        <f t="shared" si="17"/>
        <v>0.89649884978101513</v>
      </c>
      <c r="R52" s="63">
        <f t="shared" si="54"/>
        <v>699966.05</v>
      </c>
      <c r="S52" s="62">
        <f t="shared" si="55"/>
        <v>780777.41</v>
      </c>
      <c r="T52" s="51">
        <f t="shared" si="18"/>
        <v>3</v>
      </c>
      <c r="U52" s="61">
        <f t="shared" si="56"/>
        <v>-0.15197836602448417</v>
      </c>
      <c r="V52" s="51">
        <f>'[23]Для учреждений'!$H$22</f>
        <v>0</v>
      </c>
      <c r="W52" s="51">
        <f>'[23]Для учреждений'!$H$23</f>
        <v>70000.09</v>
      </c>
      <c r="X52" s="51">
        <f>'[23]Для учреждений'!$H$24</f>
        <v>0</v>
      </c>
      <c r="Y52" s="51">
        <f>'[23]Для учреждений'!$H$25</f>
        <v>7434378.2599999998</v>
      </c>
      <c r="Z52" s="51">
        <f>'[23]Для учреждений'!$H$26</f>
        <v>7431654.2400000002</v>
      </c>
      <c r="AA52" s="51">
        <f>'[23]Для учреждений'!$H$27</f>
        <v>98277360</v>
      </c>
      <c r="AB52" s="63">
        <f t="shared" si="19"/>
        <v>3</v>
      </c>
      <c r="AC52" s="60">
        <f t="shared" si="20"/>
        <v>0</v>
      </c>
      <c r="AD52" s="51">
        <f>'[23]Для учреждений'!$H$30</f>
        <v>0</v>
      </c>
      <c r="AE52" s="51">
        <f>'[23]Для учреждений'!$H$31</f>
        <v>7481452</v>
      </c>
      <c r="AF52" s="63">
        <f t="shared" si="21"/>
        <v>0</v>
      </c>
      <c r="AG52" s="64">
        <f t="shared" si="22"/>
        <v>-6</v>
      </c>
      <c r="AH52" s="65">
        <f>'[23]Для учреждений'!$H$34</f>
        <v>10</v>
      </c>
      <c r="AI52" s="65">
        <f>'[23]Для учреждений'!$H$35</f>
        <v>20</v>
      </c>
      <c r="AJ52" s="63"/>
      <c r="AK52" s="64"/>
      <c r="AL52" s="51"/>
      <c r="AM52" s="63"/>
      <c r="AN52" s="63"/>
      <c r="AO52" s="63"/>
      <c r="AP52" s="51">
        <v>0</v>
      </c>
      <c r="AQ52" s="51">
        <v>0</v>
      </c>
      <c r="AR52" s="63">
        <f t="shared" si="23"/>
        <v>0</v>
      </c>
      <c r="AS52" s="61">
        <f t="shared" si="24"/>
        <v>7.8820118206783477E-3</v>
      </c>
      <c r="AT52" s="62">
        <f t="shared" si="57"/>
        <v>780777.41</v>
      </c>
      <c r="AU52" s="63">
        <f t="shared" si="58"/>
        <v>98277360</v>
      </c>
      <c r="AV52" s="63">
        <f t="shared" si="25"/>
        <v>0</v>
      </c>
      <c r="AW52" s="61">
        <f t="shared" si="59"/>
        <v>-1.61290326645539E-2</v>
      </c>
      <c r="AX52" s="62">
        <f t="shared" si="60"/>
        <v>780777.41</v>
      </c>
      <c r="AY52" s="51">
        <f>'[23]Для учреждений'!$H$51</f>
        <v>793577.04</v>
      </c>
      <c r="AZ52" s="63">
        <v>2</v>
      </c>
      <c r="BA52" s="63">
        <f t="shared" si="64"/>
        <v>780777.41</v>
      </c>
      <c r="BB52" s="63">
        <f>'[23]Для учреждений'!$H$54</f>
        <v>0</v>
      </c>
      <c r="BC52" s="63">
        <f t="shared" si="26"/>
        <v>1</v>
      </c>
      <c r="BD52" s="61">
        <f t="shared" si="27"/>
        <v>0</v>
      </c>
      <c r="BE52" s="51">
        <f>'[23]Для учреждений'!$H$57</f>
        <v>0</v>
      </c>
      <c r="BF52" s="51">
        <f>'[23]Для учреждений'!$H$58</f>
        <v>491135.65</v>
      </c>
      <c r="BG52" s="63">
        <f t="shared" si="28"/>
        <v>1</v>
      </c>
      <c r="BH52" s="51">
        <f>'[23]Для учреждений'!$H$60</f>
        <v>0</v>
      </c>
      <c r="BI52" s="51">
        <f>'[23]Для учреждений'!$H$61</f>
        <v>100756.46</v>
      </c>
      <c r="BJ52" s="63">
        <f>IF(BK52&lt;0.001,$BJ$7,0)</f>
        <v>4</v>
      </c>
      <c r="BK52" s="61">
        <f t="shared" si="30"/>
        <v>0</v>
      </c>
      <c r="BL52" s="51">
        <f>'[23]Для учреждений'!$H$64</f>
        <v>0</v>
      </c>
      <c r="BM52" s="51">
        <f>'[23]Для учреждений'!$H$65</f>
        <v>3539.1</v>
      </c>
      <c r="BN52" s="51">
        <f>'[23]Для учреждений'!$H$66</f>
        <v>0</v>
      </c>
      <c r="BO52" s="51">
        <f>'[23]Для учреждений'!$H$67</f>
        <v>6236.9</v>
      </c>
      <c r="BP52" s="63">
        <f t="shared" si="31"/>
        <v>0</v>
      </c>
      <c r="BQ52" s="61">
        <f t="shared" si="32"/>
        <v>1.1157254319376637</v>
      </c>
      <c r="BR52" s="51">
        <f>'[23]Для учреждений'!$H$70</f>
        <v>38906466</v>
      </c>
      <c r="BS52" s="51">
        <f>'[23]Для учреждений'!$H$71</f>
        <v>39.9</v>
      </c>
      <c r="BT52" s="51">
        <f>'[23]Для учреждений'!$H$72</f>
        <v>12</v>
      </c>
      <c r="BU52" s="51">
        <f>'[23]Для учреждений'!$H$73</f>
        <v>72830</v>
      </c>
      <c r="BV52" s="63">
        <f>IF(BW52&lt;0.7,0,IF(BW52&lt;0.8,2,0))</f>
        <v>0</v>
      </c>
      <c r="BW52" s="61">
        <f t="shared" si="34"/>
        <v>0.80682303008790246</v>
      </c>
      <c r="BX52" s="51">
        <f>'[23]Для учреждений'!$H$76</f>
        <v>79922386.579999998</v>
      </c>
      <c r="BY52" s="62">
        <f>'[23]Для учреждений'!$H$77</f>
        <v>99058137.409999996</v>
      </c>
      <c r="BZ52" s="66">
        <f t="shared" si="35"/>
        <v>2</v>
      </c>
      <c r="CA52" s="67">
        <f t="shared" si="0"/>
        <v>2</v>
      </c>
      <c r="CB52" s="51">
        <f>'[23]Для учреждений'!$H$80</f>
        <v>2</v>
      </c>
      <c r="CC52" s="51">
        <f>'[23]Для учреждений'!$H$81</f>
        <v>2</v>
      </c>
      <c r="CD52" s="51">
        <f>'[23]Для учреждений'!$H$82</f>
        <v>2</v>
      </c>
      <c r="CE52" s="63">
        <f t="shared" si="36"/>
        <v>3</v>
      </c>
      <c r="CF52" s="61">
        <f t="shared" si="37"/>
        <v>1</v>
      </c>
      <c r="CG52" s="51">
        <f>'[23]Для учреждений'!$H$85</f>
        <v>8</v>
      </c>
      <c r="CH52" s="51">
        <f>'[23]Для учреждений'!$H$86</f>
        <v>8</v>
      </c>
      <c r="CI52" s="66">
        <f t="shared" si="38"/>
        <v>5</v>
      </c>
      <c r="CJ52" s="51">
        <f>'[23]Для учреждений'!$H$88</f>
        <v>0</v>
      </c>
      <c r="CK52" s="63">
        <f t="shared" si="62"/>
        <v>2</v>
      </c>
      <c r="CL52" s="51">
        <f>'[23]Для учреждений'!$H$90</f>
        <v>88</v>
      </c>
      <c r="CM52" s="51">
        <f>'[23]Для учреждений'!$H$91</f>
        <v>88</v>
      </c>
      <c r="CN52" s="66">
        <f t="shared" si="39"/>
        <v>3</v>
      </c>
      <c r="CO52" s="51">
        <f>'[23]Для учреждений'!$H$93</f>
        <v>0</v>
      </c>
      <c r="CP52" s="66">
        <f t="shared" si="40"/>
        <v>3</v>
      </c>
      <c r="CQ52" s="51">
        <f>'[23]Для учреждений'!$H$95</f>
        <v>0</v>
      </c>
      <c r="CR52" s="63"/>
      <c r="CS52" s="51"/>
      <c r="CT52" s="63"/>
      <c r="CU52" s="63">
        <f t="shared" si="41"/>
        <v>5</v>
      </c>
      <c r="CV52" s="51">
        <f>'[23]Для учреждений'!$H$100</f>
        <v>6</v>
      </c>
      <c r="CW52" s="63">
        <f>'[23]Для учреждений'!$H$101</f>
        <v>6</v>
      </c>
      <c r="CX52" s="68">
        <f t="shared" si="2"/>
        <v>4</v>
      </c>
      <c r="CY52" s="51">
        <f>'[23]Для учреждений'!$H$103</f>
        <v>0</v>
      </c>
      <c r="CZ52" s="51">
        <f>'[23]Для учреждений'!$H$104</f>
        <v>0</v>
      </c>
      <c r="DA52" s="63">
        <f t="shared" si="42"/>
        <v>4</v>
      </c>
      <c r="DB52" s="61">
        <f t="shared" si="43"/>
        <v>0.99936047960784047</v>
      </c>
      <c r="DC52" s="51">
        <f>'[23]Для учреждений'!$H$107</f>
        <v>106471.45517</v>
      </c>
      <c r="DD52" s="51">
        <f>'[23]Для учреждений'!$H$108</f>
        <v>106539.58941</v>
      </c>
      <c r="DE52" s="63">
        <f t="shared" si="44"/>
        <v>3</v>
      </c>
      <c r="DF52" s="61">
        <f t="shared" si="45"/>
        <v>0</v>
      </c>
      <c r="DG52" s="51">
        <f>'[23]Для учреждений'!$H$111</f>
        <v>0</v>
      </c>
      <c r="DH52" s="51">
        <f>'[23]Для учреждений'!$H$112</f>
        <v>106539.58941</v>
      </c>
      <c r="DI52" s="63"/>
      <c r="DJ52" s="51"/>
      <c r="DK52" s="51"/>
      <c r="DL52" s="63">
        <f t="shared" si="46"/>
        <v>5</v>
      </c>
      <c r="DM52" s="69">
        <f t="shared" si="47"/>
        <v>1</v>
      </c>
      <c r="DN52" s="70">
        <f>'[23]Для учреждений'!$H$118</f>
        <v>43</v>
      </c>
      <c r="DO52" s="70">
        <f>'[23]Для учреждений'!$H$119</f>
        <v>43</v>
      </c>
      <c r="DP52" s="63">
        <f t="shared" si="48"/>
        <v>4</v>
      </c>
      <c r="DQ52" s="61">
        <f t="shared" si="49"/>
        <v>1</v>
      </c>
      <c r="DR52" s="70">
        <f>'[23]Для учреждений'!$H$122</f>
        <v>80</v>
      </c>
      <c r="DS52" s="70">
        <f>'[23]Для учреждений'!$H$123</f>
        <v>80</v>
      </c>
      <c r="DT52" s="71">
        <f>D52+H52+L52+P52+T52+AB52+AF52+AJ52+AN52+AR52+AV52+AZ52+BC52+BG52+BJ52+BP52+BV52+BZ52+CE52+CI52+CK52+CN52+CP52+CR52+CU52+CX52+DA52+DE52+DI52+DL52+DP52</f>
        <v>65.197482746715224</v>
      </c>
      <c r="DU52" s="72">
        <f t="shared" si="51"/>
        <v>3</v>
      </c>
      <c r="DV52" s="72" t="e">
        <f t="shared" si="63"/>
        <v>#DIV/0!</v>
      </c>
      <c r="DW52" s="73"/>
    </row>
    <row r="53" spans="1:127" s="74" customFormat="1" ht="60" hidden="1" x14ac:dyDescent="0.25">
      <c r="A53" s="58">
        <v>45</v>
      </c>
      <c r="B53" s="59" t="s">
        <v>150</v>
      </c>
      <c r="C53" s="59" t="s">
        <v>191</v>
      </c>
      <c r="D53" s="41">
        <f t="shared" si="10"/>
        <v>3</v>
      </c>
      <c r="E53" s="60">
        <f t="shared" si="11"/>
        <v>1</v>
      </c>
      <c r="F53" s="51">
        <f>'[1]Для учреждений'!$H$6</f>
        <v>3081250</v>
      </c>
      <c r="G53" s="51">
        <f>'[1]Для учреждений'!$H$7</f>
        <v>3081250</v>
      </c>
      <c r="H53" s="41">
        <f t="shared" si="12"/>
        <v>3</v>
      </c>
      <c r="I53" s="61">
        <f t="shared" si="13"/>
        <v>1</v>
      </c>
      <c r="J53" s="51">
        <f>'[1]Для учреждений'!$H$10</f>
        <v>3081250</v>
      </c>
      <c r="K53" s="51">
        <f>'[1]Для учреждений'!$H$11</f>
        <v>3081250</v>
      </c>
      <c r="L53" s="41"/>
      <c r="M53" s="61">
        <f t="shared" si="15"/>
        <v>0</v>
      </c>
      <c r="N53" s="62">
        <f t="shared" si="53"/>
        <v>3081250</v>
      </c>
      <c r="O53" s="51">
        <f>'[1]Для учреждений'!$H$15</f>
        <v>0</v>
      </c>
      <c r="P53" s="41">
        <f t="shared" si="16"/>
        <v>3</v>
      </c>
      <c r="Q53" s="61">
        <f t="shared" si="17"/>
        <v>1</v>
      </c>
      <c r="R53" s="63">
        <f t="shared" si="54"/>
        <v>3081250</v>
      </c>
      <c r="S53" s="62">
        <f t="shared" si="55"/>
        <v>3081250</v>
      </c>
      <c r="T53" s="51">
        <f t="shared" si="18"/>
        <v>3</v>
      </c>
      <c r="U53" s="61">
        <f t="shared" si="56"/>
        <v>-2.3564087196358531E-2</v>
      </c>
      <c r="V53" s="51">
        <f>'[1]Для учреждений'!$H$22</f>
        <v>0</v>
      </c>
      <c r="W53" s="51">
        <f>'[1]Для учреждений'!$H$23</f>
        <v>0</v>
      </c>
      <c r="X53" s="51">
        <f>'[1]Для учреждений'!$H$24</f>
        <v>0</v>
      </c>
      <c r="Y53" s="51">
        <f>'[1]Для учреждений'!$H$25</f>
        <v>1639502</v>
      </c>
      <c r="Z53" s="51">
        <f>'[1]Для учреждений'!$H$26</f>
        <v>0</v>
      </c>
      <c r="AA53" s="51">
        <f>'[1]Для учреждений'!$H$27</f>
        <v>69576300</v>
      </c>
      <c r="AB53" s="63">
        <f t="shared" si="19"/>
        <v>3</v>
      </c>
      <c r="AC53" s="60">
        <f t="shared" si="20"/>
        <v>0</v>
      </c>
      <c r="AD53" s="51">
        <f>'[1]Для учреждений'!$H$30</f>
        <v>696000</v>
      </c>
      <c r="AE53" s="51">
        <f>'[1]Для учреждений'!$H$31</f>
        <v>0</v>
      </c>
      <c r="AF53" s="63">
        <f t="shared" si="21"/>
        <v>1</v>
      </c>
      <c r="AG53" s="64">
        <f t="shared" si="22"/>
        <v>4</v>
      </c>
      <c r="AH53" s="65">
        <f>'[1]Для учреждений'!$H$34</f>
        <v>17</v>
      </c>
      <c r="AI53" s="65">
        <f>'[1]Для учреждений'!$H$35</f>
        <v>17</v>
      </c>
      <c r="AJ53" s="63"/>
      <c r="AK53" s="64"/>
      <c r="AL53" s="51"/>
      <c r="AM53" s="63"/>
      <c r="AN53" s="63"/>
      <c r="AO53" s="63"/>
      <c r="AP53" s="51">
        <v>0</v>
      </c>
      <c r="AQ53" s="51"/>
      <c r="AR53" s="63">
        <f t="shared" si="23"/>
        <v>0</v>
      </c>
      <c r="AS53" s="61">
        <f t="shared" si="24"/>
        <v>4.2407843369340142E-2</v>
      </c>
      <c r="AT53" s="62">
        <f t="shared" si="57"/>
        <v>3081250</v>
      </c>
      <c r="AU53" s="63">
        <f t="shared" si="58"/>
        <v>69576300</v>
      </c>
      <c r="AV53" s="63">
        <f t="shared" si="25"/>
        <v>2</v>
      </c>
      <c r="AW53" s="61">
        <f t="shared" si="59"/>
        <v>46.13048931581443</v>
      </c>
      <c r="AX53" s="62">
        <f t="shared" si="60"/>
        <v>3081250</v>
      </c>
      <c r="AY53" s="51">
        <f>'[1]Для учреждений'!$H$51</f>
        <v>65377</v>
      </c>
      <c r="AZ53" s="63">
        <v>2</v>
      </c>
      <c r="BA53" s="63">
        <f t="shared" si="64"/>
        <v>3081250</v>
      </c>
      <c r="BB53" s="63">
        <f>'[1]Для учреждений'!$H$54</f>
        <v>0</v>
      </c>
      <c r="BC53" s="63">
        <f t="shared" si="26"/>
        <v>1</v>
      </c>
      <c r="BD53" s="61">
        <f t="shared" si="27"/>
        <v>0</v>
      </c>
      <c r="BE53" s="51">
        <f>'[1]Для учреждений'!$H$57</f>
        <v>0</v>
      </c>
      <c r="BF53" s="51">
        <f>'[1]Для учреждений'!$H$58</f>
        <v>1639502</v>
      </c>
      <c r="BG53" s="63">
        <f t="shared" si="28"/>
        <v>1</v>
      </c>
      <c r="BH53" s="51">
        <f>'[1]Для учреждений'!$H$60</f>
        <v>0</v>
      </c>
      <c r="BI53" s="51">
        <f>'[1]Для учреждений'!$H$61</f>
        <v>5344</v>
      </c>
      <c r="BJ53" s="63">
        <f t="shared" si="29"/>
        <v>4</v>
      </c>
      <c r="BK53" s="61">
        <f t="shared" si="30"/>
        <v>0</v>
      </c>
      <c r="BL53" s="51">
        <f>'[1]Для учреждений'!$H$64</f>
        <v>0</v>
      </c>
      <c r="BM53" s="51">
        <f>'[1]Для учреждений'!$H$65</f>
        <v>12469</v>
      </c>
      <c r="BN53" s="51">
        <f>'[1]Для учреждений'!$H$66</f>
        <v>0</v>
      </c>
      <c r="BO53" s="51">
        <f>'[1]Для учреждений'!$H$67</f>
        <v>4121</v>
      </c>
      <c r="BP53" s="63">
        <f t="shared" si="31"/>
        <v>0</v>
      </c>
      <c r="BQ53" s="61">
        <f t="shared" si="32"/>
        <v>1.0885094606423595</v>
      </c>
      <c r="BR53" s="51">
        <f>'[1]Для учреждений'!$H$70</f>
        <v>27302704</v>
      </c>
      <c r="BS53" s="51">
        <f>'[1]Для учреждений'!$H$71</f>
        <v>28.7</v>
      </c>
      <c r="BT53" s="51">
        <f>'[1]Для учреждений'!$H$72</f>
        <v>12</v>
      </c>
      <c r="BU53" s="51">
        <f>'[1]Для учреждений'!$H$73</f>
        <v>72830</v>
      </c>
      <c r="BV53" s="63">
        <f t="shared" si="33"/>
        <v>2</v>
      </c>
      <c r="BW53" s="61">
        <f t="shared" si="34"/>
        <v>0.78416745403609123</v>
      </c>
      <c r="BX53" s="51">
        <f>'[1]Для учреждений'!$H$76</f>
        <v>56975686</v>
      </c>
      <c r="BY53" s="62">
        <f t="shared" si="61"/>
        <v>72657550</v>
      </c>
      <c r="BZ53" s="66">
        <f t="shared" si="35"/>
        <v>2</v>
      </c>
      <c r="CA53" s="67">
        <f t="shared" si="0"/>
        <v>2</v>
      </c>
      <c r="CB53" s="51">
        <f>'[1]Для учреждений'!$H$80</f>
        <v>2</v>
      </c>
      <c r="CC53" s="51">
        <f>'[1]Для учреждений'!$H$81</f>
        <v>2</v>
      </c>
      <c r="CD53" s="51">
        <f>'[1]Для учреждений'!$H$82</f>
        <v>2</v>
      </c>
      <c r="CE53" s="63">
        <f t="shared" si="36"/>
        <v>3</v>
      </c>
      <c r="CF53" s="61">
        <f t="shared" si="37"/>
        <v>1</v>
      </c>
      <c r="CG53" s="51">
        <f>'[1]Для учреждений'!$H$85</f>
        <v>3</v>
      </c>
      <c r="CH53" s="51">
        <f>'[1]Для учреждений'!$H$86</f>
        <v>3</v>
      </c>
      <c r="CI53" s="66">
        <f t="shared" si="38"/>
        <v>5</v>
      </c>
      <c r="CJ53" s="51">
        <f>'[1]Для учреждений'!$H$88</f>
        <v>0</v>
      </c>
      <c r="CK53" s="63">
        <f t="shared" si="62"/>
        <v>2</v>
      </c>
      <c r="CL53" s="51">
        <f>'[1]Для учреждений'!$H$90</f>
        <v>87</v>
      </c>
      <c r="CM53" s="51">
        <f>'[1]Для учреждений'!$H$91</f>
        <v>87</v>
      </c>
      <c r="CN53" s="66">
        <f t="shared" si="39"/>
        <v>3</v>
      </c>
      <c r="CO53" s="51">
        <f>'[1]Для учреждений'!$H$93</f>
        <v>0</v>
      </c>
      <c r="CP53" s="66">
        <f t="shared" si="40"/>
        <v>3</v>
      </c>
      <c r="CQ53" s="51">
        <f>'[1]Для учреждений'!$H$95</f>
        <v>0</v>
      </c>
      <c r="CR53" s="63"/>
      <c r="CS53" s="51"/>
      <c r="CT53" s="63"/>
      <c r="CU53" s="63">
        <f t="shared" si="41"/>
        <v>5</v>
      </c>
      <c r="CV53" s="51">
        <f>'[1]Для учреждений'!$H$100</f>
        <v>6</v>
      </c>
      <c r="CW53" s="63">
        <f>'[1]Для учреждений'!$H$101</f>
        <v>6</v>
      </c>
      <c r="CX53" s="68">
        <f t="shared" si="2"/>
        <v>4</v>
      </c>
      <c r="CY53" s="51">
        <f>'[1]Для учреждений'!$H$103</f>
        <v>0</v>
      </c>
      <c r="CZ53" s="51">
        <f>'[1]Для учреждений'!$H$104</f>
        <v>23.6</v>
      </c>
      <c r="DA53" s="63">
        <f t="shared" si="42"/>
        <v>4</v>
      </c>
      <c r="DB53" s="61">
        <f t="shared" si="43"/>
        <v>0.99138485913749563</v>
      </c>
      <c r="DC53" s="51">
        <f>'[1]Для учреждений'!$H$107</f>
        <v>80092</v>
      </c>
      <c r="DD53" s="51">
        <f>'[1]Для учреждений'!$H$108</f>
        <v>80788</v>
      </c>
      <c r="DE53" s="63">
        <f t="shared" si="44"/>
        <v>3</v>
      </c>
      <c r="DF53" s="61">
        <f t="shared" si="45"/>
        <v>0</v>
      </c>
      <c r="DG53" s="51">
        <f>'[1]Для учреждений'!$H$111</f>
        <v>0</v>
      </c>
      <c r="DH53" s="51">
        <f>'[1]Для учреждений'!$H$112</f>
        <v>80092</v>
      </c>
      <c r="DI53" s="63"/>
      <c r="DJ53" s="51"/>
      <c r="DK53" s="51"/>
      <c r="DL53" s="63">
        <f t="shared" si="46"/>
        <v>5</v>
      </c>
      <c r="DM53" s="69">
        <f t="shared" si="47"/>
        <v>1</v>
      </c>
      <c r="DN53" s="70">
        <f>'[1]Для учреждений'!$H$118</f>
        <v>40</v>
      </c>
      <c r="DO53" s="70">
        <f>'[1]Для учреждений'!$H$119</f>
        <v>40</v>
      </c>
      <c r="DP53" s="63">
        <f t="shared" si="48"/>
        <v>4</v>
      </c>
      <c r="DQ53" s="61">
        <f t="shared" si="49"/>
        <v>1</v>
      </c>
      <c r="DR53" s="70">
        <f>'[1]Для учреждений'!$H$122</f>
        <v>84</v>
      </c>
      <c r="DS53" s="70">
        <f>'[1]Для учреждений'!$H$123</f>
        <v>84</v>
      </c>
      <c r="DT53" s="71">
        <f t="shared" si="50"/>
        <v>71</v>
      </c>
      <c r="DU53" s="72">
        <f t="shared" si="51"/>
        <v>2</v>
      </c>
      <c r="DV53" s="72" t="e">
        <f t="shared" si="63"/>
        <v>#DIV/0!</v>
      </c>
      <c r="DW53" s="73"/>
    </row>
    <row r="54" spans="1:127" s="74" customFormat="1" ht="60" hidden="1" x14ac:dyDescent="0.25">
      <c r="A54" s="58">
        <v>46</v>
      </c>
      <c r="B54" s="59" t="s">
        <v>150</v>
      </c>
      <c r="C54" s="59" t="s">
        <v>192</v>
      </c>
      <c r="D54" s="41">
        <f t="shared" si="10"/>
        <v>3</v>
      </c>
      <c r="E54" s="60">
        <f t="shared" si="11"/>
        <v>1</v>
      </c>
      <c r="F54" s="51">
        <f>'[24]Для учреждений'!$H$6</f>
        <v>1711</v>
      </c>
      <c r="G54" s="51">
        <f>'[24]Для учреждений'!$H$7</f>
        <v>1711</v>
      </c>
      <c r="H54" s="41">
        <f t="shared" si="12"/>
        <v>3</v>
      </c>
      <c r="I54" s="61">
        <f t="shared" si="13"/>
        <v>1</v>
      </c>
      <c r="J54" s="51">
        <f>'[24]Для учреждений'!$H$10</f>
        <v>1711</v>
      </c>
      <c r="K54" s="51">
        <f>'[24]Для учреждений'!$H$11</f>
        <v>1711</v>
      </c>
      <c r="L54" s="41"/>
      <c r="M54" s="61">
        <f t="shared" si="15"/>
        <v>0</v>
      </c>
      <c r="N54" s="62">
        <f t="shared" si="53"/>
        <v>1711</v>
      </c>
      <c r="O54" s="51">
        <f>'[24]Для учреждений'!$H$15</f>
        <v>0</v>
      </c>
      <c r="P54" s="41">
        <f t="shared" si="16"/>
        <v>3</v>
      </c>
      <c r="Q54" s="61">
        <f t="shared" si="17"/>
        <v>1</v>
      </c>
      <c r="R54" s="63">
        <f t="shared" si="54"/>
        <v>1711</v>
      </c>
      <c r="S54" s="62">
        <f t="shared" si="55"/>
        <v>1711</v>
      </c>
      <c r="T54" s="51">
        <f t="shared" si="18"/>
        <v>3</v>
      </c>
      <c r="U54" s="61">
        <f t="shared" si="56"/>
        <v>0</v>
      </c>
      <c r="V54" s="51">
        <f>'[24]Для учреждений'!$H$22</f>
        <v>0</v>
      </c>
      <c r="W54" s="51">
        <f>'[24]Для учреждений'!$H$23</f>
        <v>0</v>
      </c>
      <c r="X54" s="51">
        <f>'[24]Для учреждений'!$H$24</f>
        <v>0</v>
      </c>
      <c r="Y54" s="51">
        <f>'[24]Для учреждений'!$H$25</f>
        <v>0</v>
      </c>
      <c r="Z54" s="51">
        <f>'[24]Для учреждений'!$H$26</f>
        <v>0</v>
      </c>
      <c r="AA54" s="51">
        <f>'[24]Для учреждений'!$H$27</f>
        <v>88701700</v>
      </c>
      <c r="AB54" s="63">
        <f t="shared" si="19"/>
        <v>0</v>
      </c>
      <c r="AC54" s="60">
        <f t="shared" si="20"/>
        <v>2.9511940620565946</v>
      </c>
      <c r="AD54" s="51">
        <f>'[24]Для учреждений'!$H$30</f>
        <v>11390000</v>
      </c>
      <c r="AE54" s="51">
        <f>'[24]Для учреждений'!$H$31</f>
        <v>3859454.77</v>
      </c>
      <c r="AF54" s="63">
        <f t="shared" si="21"/>
        <v>0</v>
      </c>
      <c r="AG54" s="64">
        <f t="shared" si="22"/>
        <v>-2</v>
      </c>
      <c r="AH54" s="65">
        <f>'[24]Для учреждений'!$H$38</f>
        <v>7</v>
      </c>
      <c r="AI54" s="65">
        <f>'[24]Для учреждений'!$H$35</f>
        <v>13</v>
      </c>
      <c r="AJ54" s="63"/>
      <c r="AK54" s="64"/>
      <c r="AL54" s="51"/>
      <c r="AM54" s="63"/>
      <c r="AN54" s="63"/>
      <c r="AO54" s="63"/>
      <c r="AP54" s="51">
        <v>0</v>
      </c>
      <c r="AQ54" s="51">
        <v>0</v>
      </c>
      <c r="AR54" s="63">
        <f t="shared" si="23"/>
        <v>0</v>
      </c>
      <c r="AS54" s="61">
        <f t="shared" si="24"/>
        <v>1.9288998931506705E-5</v>
      </c>
      <c r="AT54" s="62">
        <f t="shared" si="57"/>
        <v>1711</v>
      </c>
      <c r="AU54" s="63">
        <f t="shared" si="58"/>
        <v>88701700</v>
      </c>
      <c r="AV54" s="63">
        <f t="shared" si="25"/>
        <v>2</v>
      </c>
      <c r="AW54" s="61">
        <v>1</v>
      </c>
      <c r="AX54" s="62">
        <f t="shared" si="60"/>
        <v>1711</v>
      </c>
      <c r="AY54" s="51">
        <f>'[24]Для учреждений'!$H$51</f>
        <v>2057</v>
      </c>
      <c r="AZ54" s="63">
        <v>2</v>
      </c>
      <c r="BA54" s="63">
        <f t="shared" si="64"/>
        <v>1711</v>
      </c>
      <c r="BB54" s="63">
        <f>'[24]Для учреждений'!$H$54</f>
        <v>0</v>
      </c>
      <c r="BC54" s="63">
        <f t="shared" si="26"/>
        <v>1</v>
      </c>
      <c r="BD54" s="61">
        <f t="shared" si="27"/>
        <v>0</v>
      </c>
      <c r="BE54" s="51">
        <f>'[24]Для учреждений'!$H$57</f>
        <v>0</v>
      </c>
      <c r="BF54" s="51">
        <f>'[24]Для учреждений'!$H$58</f>
        <v>170414.97</v>
      </c>
      <c r="BG54" s="63">
        <f t="shared" si="28"/>
        <v>1</v>
      </c>
      <c r="BH54" s="51">
        <f>'[24]Для учреждений'!$H$60</f>
        <v>0</v>
      </c>
      <c r="BI54" s="51">
        <f>'[24]Для учреждений'!$H$61</f>
        <v>72819.320000000007</v>
      </c>
      <c r="BJ54" s="63">
        <f t="shared" si="29"/>
        <v>4</v>
      </c>
      <c r="BK54" s="61">
        <f t="shared" si="30"/>
        <v>0</v>
      </c>
      <c r="BL54" s="51">
        <f>'[24]Для учреждений'!$H$64</f>
        <v>0</v>
      </c>
      <c r="BM54" s="51">
        <f>'[24]Для учреждений'!$H$65</f>
        <v>39538.79</v>
      </c>
      <c r="BN54" s="51">
        <f>'[24]Для учреждений'!$H$66</f>
        <v>0</v>
      </c>
      <c r="BO54" s="51">
        <f>'[24]Для учреждений'!$H$67</f>
        <v>8991.82</v>
      </c>
      <c r="BP54" s="63">
        <f t="shared" si="31"/>
        <v>0</v>
      </c>
      <c r="BQ54" s="61">
        <f t="shared" si="32"/>
        <v>1.2522199351562406E-3</v>
      </c>
      <c r="BR54" s="51">
        <f>'[24]Для учреждений'!$H$70</f>
        <v>24404.9</v>
      </c>
      <c r="BS54" s="51">
        <f>'[24]Для учреждений'!$H$71</f>
        <v>22.3</v>
      </c>
      <c r="BT54" s="51">
        <f>'[24]Для учреждений'!$H$72</f>
        <v>12</v>
      </c>
      <c r="BU54" s="51">
        <f>'[24]Для учреждений'!$H$73</f>
        <v>72830</v>
      </c>
      <c r="BV54" s="63">
        <f t="shared" si="33"/>
        <v>0</v>
      </c>
      <c r="BW54" s="61">
        <f t="shared" si="34"/>
        <v>0</v>
      </c>
      <c r="BX54" s="51">
        <f>'[24]Для учреждений'!$H$76</f>
        <v>0</v>
      </c>
      <c r="BY54" s="62">
        <f t="shared" si="61"/>
        <v>88703411</v>
      </c>
      <c r="BZ54" s="66">
        <f t="shared" si="35"/>
        <v>2</v>
      </c>
      <c r="CA54" s="67">
        <f t="shared" si="0"/>
        <v>2</v>
      </c>
      <c r="CB54" s="51">
        <f>'[24]Для учреждений'!$H$80</f>
        <v>3</v>
      </c>
      <c r="CC54" s="51">
        <f>'[24]Для учреждений'!$H$81</f>
        <v>3</v>
      </c>
      <c r="CD54" s="51">
        <f>'[24]Для учреждений'!$H$82</f>
        <v>3</v>
      </c>
      <c r="CE54" s="63">
        <f t="shared" si="36"/>
        <v>3</v>
      </c>
      <c r="CF54" s="61">
        <f t="shared" si="37"/>
        <v>1</v>
      </c>
      <c r="CG54" s="51">
        <f>'[24]Для учреждений'!$H$85</f>
        <v>4</v>
      </c>
      <c r="CH54" s="51">
        <f>'[24]Для учреждений'!$H$86</f>
        <v>4</v>
      </c>
      <c r="CI54" s="66">
        <f t="shared" si="38"/>
        <v>5</v>
      </c>
      <c r="CJ54" s="51">
        <f>'[24]Для учреждений'!$H$88</f>
        <v>0</v>
      </c>
      <c r="CK54" s="63">
        <f t="shared" si="62"/>
        <v>2</v>
      </c>
      <c r="CL54" s="51">
        <f>'[24]Для учреждений'!$H$90</f>
        <v>92</v>
      </c>
      <c r="CM54" s="51">
        <f>'[24]Для учреждений'!$H$91</f>
        <v>92</v>
      </c>
      <c r="CN54" s="66">
        <f t="shared" si="39"/>
        <v>3</v>
      </c>
      <c r="CO54" s="51">
        <f>'[24]Для учреждений'!$H$93</f>
        <v>0</v>
      </c>
      <c r="CP54" s="66">
        <f t="shared" si="40"/>
        <v>3</v>
      </c>
      <c r="CQ54" s="51">
        <f>'[24]Для учреждений'!$H$95</f>
        <v>0</v>
      </c>
      <c r="CR54" s="63">
        <v>0</v>
      </c>
      <c r="CS54" s="51"/>
      <c r="CT54" s="63"/>
      <c r="CU54" s="63">
        <f t="shared" si="41"/>
        <v>5</v>
      </c>
      <c r="CV54" s="51">
        <f>'[24]Для учреждений'!$H$100</f>
        <v>6</v>
      </c>
      <c r="CW54" s="63">
        <f>'[24]Для учреждений'!$H$101</f>
        <v>6</v>
      </c>
      <c r="CX54" s="68">
        <f t="shared" si="2"/>
        <v>4</v>
      </c>
      <c r="CY54" s="51">
        <v>0</v>
      </c>
      <c r="CZ54" s="51">
        <f>'[24]Для учреждений'!$H$104</f>
        <v>45.490830639999999</v>
      </c>
      <c r="DA54" s="63">
        <f t="shared" si="42"/>
        <v>1.3312819465213863</v>
      </c>
      <c r="DB54" s="61">
        <f t="shared" si="43"/>
        <v>0.89326666326194504</v>
      </c>
      <c r="DC54" s="51">
        <f>'[24]Для учреждений'!$H$107</f>
        <v>95324.55</v>
      </c>
      <c r="DD54" s="51">
        <f>'[24]Для учреждений'!$H$108</f>
        <v>106714.55</v>
      </c>
      <c r="DE54" s="63">
        <f t="shared" si="44"/>
        <v>3</v>
      </c>
      <c r="DF54" s="61">
        <f t="shared" si="45"/>
        <v>0</v>
      </c>
      <c r="DG54" s="51">
        <f>'[24]Для учреждений'!$H$111</f>
        <v>0</v>
      </c>
      <c r="DH54" s="51">
        <f>'[24]Для учреждений'!$H$112</f>
        <v>95326.26</v>
      </c>
      <c r="DI54" s="63"/>
      <c r="DJ54" s="51"/>
      <c r="DK54" s="51"/>
      <c r="DL54" s="63">
        <f t="shared" si="46"/>
        <v>5</v>
      </c>
      <c r="DM54" s="69">
        <f t="shared" si="47"/>
        <v>1</v>
      </c>
      <c r="DN54" s="70">
        <f>'[24]Для учреждений'!$H$118</f>
        <v>46</v>
      </c>
      <c r="DO54" s="70">
        <f>'[24]Для учреждений'!$H$119</f>
        <v>46</v>
      </c>
      <c r="DP54" s="63">
        <f t="shared" si="48"/>
        <v>4</v>
      </c>
      <c r="DQ54" s="61">
        <f t="shared" si="49"/>
        <v>1</v>
      </c>
      <c r="DR54" s="70">
        <f>'[24]Для учреждений'!$H$122</f>
        <v>51</v>
      </c>
      <c r="DS54" s="70">
        <f>'[24]Для учреждений'!$H$123</f>
        <v>51</v>
      </c>
      <c r="DT54" s="71">
        <f t="shared" si="50"/>
        <v>62.331281946521386</v>
      </c>
      <c r="DU54" s="72">
        <f t="shared" si="51"/>
        <v>3</v>
      </c>
      <c r="DV54" s="72" t="e">
        <f t="shared" si="63"/>
        <v>#DIV/0!</v>
      </c>
      <c r="DW54" s="73"/>
    </row>
    <row r="55" spans="1:127" s="74" customFormat="1" ht="60" hidden="1" x14ac:dyDescent="0.25">
      <c r="A55" s="58">
        <v>47</v>
      </c>
      <c r="B55" s="59" t="s">
        <v>150</v>
      </c>
      <c r="C55" s="59" t="s">
        <v>193</v>
      </c>
      <c r="D55" s="41"/>
      <c r="E55" s="60">
        <f t="shared" si="11"/>
        <v>0</v>
      </c>
      <c r="F55" s="51">
        <f>'[25]Для учреждений'!$H$6</f>
        <v>0</v>
      </c>
      <c r="G55" s="51">
        <f>'[25]Для учреждений'!$H$7</f>
        <v>0</v>
      </c>
      <c r="H55" s="41"/>
      <c r="I55" s="61">
        <f t="shared" si="13"/>
        <v>0</v>
      </c>
      <c r="J55" s="51">
        <f>'[25]Для учреждений'!$H$10</f>
        <v>0</v>
      </c>
      <c r="K55" s="51">
        <f>'[25]Для учреждений'!$H$11</f>
        <v>0</v>
      </c>
      <c r="L55" s="41"/>
      <c r="M55" s="61">
        <f t="shared" si="15"/>
        <v>0</v>
      </c>
      <c r="N55" s="62">
        <f>'[25]Для учреждений'!$H$14</f>
        <v>0</v>
      </c>
      <c r="O55" s="51">
        <f>'[25]Для учреждений'!$H$15</f>
        <v>0</v>
      </c>
      <c r="P55" s="41"/>
      <c r="Q55" s="61">
        <f t="shared" si="17"/>
        <v>0</v>
      </c>
      <c r="R55" s="63">
        <f>'[25]Для учреждений'!$H$18</f>
        <v>0</v>
      </c>
      <c r="S55" s="62">
        <f>'[25]Для учреждений'!$H$19</f>
        <v>0</v>
      </c>
      <c r="T55" s="51">
        <f t="shared" si="18"/>
        <v>3</v>
      </c>
      <c r="U55" s="61">
        <f t="shared" si="56"/>
        <v>0</v>
      </c>
      <c r="V55" s="51">
        <f>'[25]Для учреждений'!$H$22</f>
        <v>0</v>
      </c>
      <c r="W55" s="51">
        <f>'[25]Для учреждений'!$H$23</f>
        <v>0</v>
      </c>
      <c r="X55" s="51">
        <f>'[25]Для учреждений'!$H$24</f>
        <v>0</v>
      </c>
      <c r="Y55" s="51">
        <f>'[25]Для учреждений'!$H$25</f>
        <v>0</v>
      </c>
      <c r="Z55" s="51">
        <f>'[25]Для учреждений'!$H$26</f>
        <v>0</v>
      </c>
      <c r="AA55" s="51">
        <f>'[25]Для учреждений'!$H$27</f>
        <v>75942500</v>
      </c>
      <c r="AB55" s="63">
        <f t="shared" si="19"/>
        <v>0</v>
      </c>
      <c r="AC55" s="60">
        <f t="shared" si="20"/>
        <v>0.49034842616200025</v>
      </c>
      <c r="AD55" s="51">
        <f>'[25]Для учреждений'!$H$30</f>
        <v>6000000</v>
      </c>
      <c r="AE55" s="51">
        <f>'[25]Для учреждений'!$H$31</f>
        <v>12236197.119999999</v>
      </c>
      <c r="AF55" s="63">
        <f t="shared" si="21"/>
        <v>1</v>
      </c>
      <c r="AG55" s="64">
        <f t="shared" si="22"/>
        <v>4</v>
      </c>
      <c r="AH55" s="65">
        <f>'[25]Для учреждений'!$H$34</f>
        <v>5</v>
      </c>
      <c r="AI55" s="65">
        <f>'[25]Для учреждений'!$H$35</f>
        <v>5</v>
      </c>
      <c r="AJ55" s="63"/>
      <c r="AK55" s="64"/>
      <c r="AL55" s="51"/>
      <c r="AM55" s="63"/>
      <c r="AN55" s="63"/>
      <c r="AO55" s="63"/>
      <c r="AP55" s="51">
        <v>0</v>
      </c>
      <c r="AQ55" s="51">
        <v>0</v>
      </c>
      <c r="AR55" s="63">
        <f t="shared" si="23"/>
        <v>0</v>
      </c>
      <c r="AS55" s="61">
        <f t="shared" si="24"/>
        <v>0</v>
      </c>
      <c r="AT55" s="62">
        <f t="shared" si="57"/>
        <v>0</v>
      </c>
      <c r="AU55" s="63">
        <f>AA55</f>
        <v>75942500</v>
      </c>
      <c r="AV55" s="63">
        <f t="shared" si="25"/>
        <v>0</v>
      </c>
      <c r="AW55" s="61"/>
      <c r="AX55" s="62">
        <f t="shared" si="60"/>
        <v>0</v>
      </c>
      <c r="AY55" s="51">
        <f>'[25]Для учреждений'!$H$51</f>
        <v>0</v>
      </c>
      <c r="AZ55" s="63">
        <v>2</v>
      </c>
      <c r="BA55" s="63">
        <f t="shared" si="64"/>
        <v>0</v>
      </c>
      <c r="BB55" s="63">
        <f>'[25]Для учреждений'!$H$54</f>
        <v>0</v>
      </c>
      <c r="BC55" s="63">
        <f t="shared" si="26"/>
        <v>1</v>
      </c>
      <c r="BD55" s="61">
        <f t="shared" si="27"/>
        <v>0</v>
      </c>
      <c r="BE55" s="51">
        <f>'[25]Для учреждений'!$H$57</f>
        <v>0</v>
      </c>
      <c r="BF55" s="51">
        <f>'[25]Для учреждений'!$H$58</f>
        <v>0</v>
      </c>
      <c r="BG55" s="63">
        <f t="shared" si="28"/>
        <v>1</v>
      </c>
      <c r="BH55" s="51">
        <f>'[25]Для учреждений'!$H$60</f>
        <v>0</v>
      </c>
      <c r="BI55" s="51">
        <f>'[25]Для учреждений'!$H$61</f>
        <v>0</v>
      </c>
      <c r="BJ55" s="63">
        <f t="shared" si="29"/>
        <v>4</v>
      </c>
      <c r="BK55" s="61">
        <f t="shared" si="30"/>
        <v>0</v>
      </c>
      <c r="BL55" s="51">
        <f>'[25]Для учреждений'!$H$64</f>
        <v>0</v>
      </c>
      <c r="BM55" s="51">
        <f>'[25]Для учреждений'!$H$65</f>
        <v>1643.3</v>
      </c>
      <c r="BN55" s="51">
        <f>'[25]Для учреждений'!$H$66</f>
        <v>8060.7</v>
      </c>
      <c r="BO55" s="51">
        <f>'[25]Для учреждений'!$H$67</f>
        <v>3006.3</v>
      </c>
      <c r="BP55" s="63">
        <f t="shared" si="31"/>
        <v>0</v>
      </c>
      <c r="BQ55" s="61">
        <f t="shared" si="32"/>
        <v>1.2258074358857005</v>
      </c>
      <c r="BR55" s="51">
        <f>'[25]Для учреждений'!$H$70</f>
        <v>32139200</v>
      </c>
      <c r="BS55" s="51">
        <f>'[25]Для учреждений'!$H$71</f>
        <v>30</v>
      </c>
      <c r="BT55" s="51">
        <f>'[25]Для учреждений'!$H$72</f>
        <v>12</v>
      </c>
      <c r="BU55" s="51">
        <f>'[25]Для учреждений'!$H$73</f>
        <v>72830</v>
      </c>
      <c r="BV55" s="63">
        <f t="shared" si="33"/>
        <v>0</v>
      </c>
      <c r="BW55" s="61">
        <f t="shared" si="34"/>
        <v>0</v>
      </c>
      <c r="BX55" s="51">
        <f>'[25]Для учреждений'!$H$76</f>
        <v>0</v>
      </c>
      <c r="BY55" s="62">
        <f>'[25]Для учреждений'!$H$77</f>
        <v>75942500</v>
      </c>
      <c r="BZ55" s="66">
        <f t="shared" si="35"/>
        <v>2</v>
      </c>
      <c r="CA55" s="67">
        <f t="shared" si="0"/>
        <v>2</v>
      </c>
      <c r="CB55" s="51">
        <f>'[25]Для учреждений'!$H$80</f>
        <v>3</v>
      </c>
      <c r="CC55" s="51">
        <f>'[25]Для учреждений'!$H$81</f>
        <v>3</v>
      </c>
      <c r="CD55" s="51">
        <f>'[25]Для учреждений'!$H$82</f>
        <v>3</v>
      </c>
      <c r="CE55" s="63">
        <f t="shared" si="36"/>
        <v>3</v>
      </c>
      <c r="CF55" s="61">
        <f t="shared" si="37"/>
        <v>1</v>
      </c>
      <c r="CG55" s="51">
        <f>'[25]Для учреждений'!$H$85</f>
        <v>50</v>
      </c>
      <c r="CH55" s="51">
        <f>'[25]Для учреждений'!$H$86</f>
        <v>50</v>
      </c>
      <c r="CI55" s="66">
        <f t="shared" si="38"/>
        <v>5</v>
      </c>
      <c r="CJ55" s="51">
        <f>'[25]Для учреждений'!$H$88</f>
        <v>0</v>
      </c>
      <c r="CK55" s="63">
        <f t="shared" si="62"/>
        <v>2</v>
      </c>
      <c r="CL55" s="51">
        <f>'[25]Для учреждений'!$H$90</f>
        <v>100</v>
      </c>
      <c r="CM55" s="51">
        <f>'[25]Для учреждений'!$H$91</f>
        <v>100</v>
      </c>
      <c r="CN55" s="66">
        <f t="shared" si="39"/>
        <v>3</v>
      </c>
      <c r="CO55" s="51">
        <f>'[25]Для учреждений'!$H$93</f>
        <v>0</v>
      </c>
      <c r="CP55" s="66">
        <f t="shared" si="40"/>
        <v>3</v>
      </c>
      <c r="CQ55" s="51">
        <f>'[25]Для учреждений'!$H$95</f>
        <v>0</v>
      </c>
      <c r="CR55" s="63"/>
      <c r="CS55" s="51"/>
      <c r="CT55" s="63"/>
      <c r="CU55" s="63">
        <f t="shared" si="41"/>
        <v>5</v>
      </c>
      <c r="CV55" s="51">
        <f>'[25]Для учреждений'!$H$100</f>
        <v>2</v>
      </c>
      <c r="CW55" s="63">
        <f>'[25]Для учреждений'!$H$101</f>
        <v>2</v>
      </c>
      <c r="CX55" s="68">
        <f t="shared" si="2"/>
        <v>4</v>
      </c>
      <c r="CY55" s="51">
        <f>'[25]Для учреждений'!$H$103</f>
        <v>0</v>
      </c>
      <c r="CZ55" s="51">
        <f>'[25]Для учреждений'!$H$104</f>
        <v>0</v>
      </c>
      <c r="DA55" s="63">
        <f t="shared" si="42"/>
        <v>4</v>
      </c>
      <c r="DB55" s="61">
        <f t="shared" si="43"/>
        <v>1</v>
      </c>
      <c r="DC55" s="51">
        <f>'[25]Для учреждений'!$H$107</f>
        <v>88178.7</v>
      </c>
      <c r="DD55" s="51">
        <f>'[25]Для учреждений'!$H$108</f>
        <v>88178.7</v>
      </c>
      <c r="DE55" s="63">
        <f t="shared" si="44"/>
        <v>3</v>
      </c>
      <c r="DF55" s="61">
        <f t="shared" si="45"/>
        <v>0</v>
      </c>
      <c r="DG55" s="51">
        <f>'[25]Для учреждений'!$H$111</f>
        <v>0</v>
      </c>
      <c r="DH55" s="51">
        <f>'[25]Для учреждений'!$H$112</f>
        <v>88178.7</v>
      </c>
      <c r="DI55" s="63"/>
      <c r="DJ55" s="51"/>
      <c r="DK55" s="51"/>
      <c r="DL55" s="63">
        <f t="shared" si="46"/>
        <v>5</v>
      </c>
      <c r="DM55" s="69">
        <f t="shared" si="47"/>
        <v>1</v>
      </c>
      <c r="DN55" s="70">
        <f>'[25]Для учреждений'!$H$118</f>
        <v>38</v>
      </c>
      <c r="DO55" s="70">
        <f>'[25]Для учреждений'!$H$119</f>
        <v>38</v>
      </c>
      <c r="DP55" s="63">
        <f t="shared" si="48"/>
        <v>4</v>
      </c>
      <c r="DQ55" s="61">
        <f t="shared" si="49"/>
        <v>1</v>
      </c>
      <c r="DR55" s="70">
        <f>'[25]Для учреждений'!$H$122</f>
        <v>55</v>
      </c>
      <c r="DS55" s="70">
        <f>'[25]Для учреждений'!$H$123</f>
        <v>55</v>
      </c>
      <c r="DT55" s="71">
        <f t="shared" si="50"/>
        <v>55</v>
      </c>
      <c r="DU55" s="72">
        <f t="shared" si="51"/>
        <v>3</v>
      </c>
      <c r="DV55" s="72" t="e">
        <f t="shared" si="63"/>
        <v>#DIV/0!</v>
      </c>
      <c r="DW55" s="73"/>
    </row>
    <row r="56" spans="1:127" s="74" customFormat="1" ht="60" hidden="1" x14ac:dyDescent="0.25">
      <c r="A56" s="58">
        <v>48</v>
      </c>
      <c r="B56" s="59" t="s">
        <v>150</v>
      </c>
      <c r="C56" s="59" t="s">
        <v>194</v>
      </c>
      <c r="D56" s="41">
        <f t="shared" si="10"/>
        <v>3</v>
      </c>
      <c r="E56" s="60">
        <f t="shared" si="11"/>
        <v>1</v>
      </c>
      <c r="F56" s="51">
        <f>'[26]Для учреждений'!$H$6</f>
        <v>18043.830000000002</v>
      </c>
      <c r="G56" s="51">
        <f>'[26]Для учреждений'!$H$7</f>
        <v>18043.830000000002</v>
      </c>
      <c r="H56" s="41">
        <f t="shared" si="12"/>
        <v>3</v>
      </c>
      <c r="I56" s="61">
        <f t="shared" si="13"/>
        <v>1</v>
      </c>
      <c r="J56" s="51">
        <f>'[26]Для учреждений'!$H$10</f>
        <v>18043.830000000002</v>
      </c>
      <c r="K56" s="51">
        <f>'[26]Для учреждений'!$H$11</f>
        <v>18043.830000000002</v>
      </c>
      <c r="L56" s="41">
        <f t="shared" si="14"/>
        <v>3</v>
      </c>
      <c r="M56" s="61">
        <f t="shared" si="15"/>
        <v>1</v>
      </c>
      <c r="N56" s="62">
        <f t="shared" si="53"/>
        <v>18043.830000000002</v>
      </c>
      <c r="O56" s="51">
        <f>'[26]Для учреждений'!$H$15</f>
        <v>18043.830000000002</v>
      </c>
      <c r="P56" s="41">
        <f t="shared" si="16"/>
        <v>3</v>
      </c>
      <c r="Q56" s="61">
        <f t="shared" si="17"/>
        <v>1</v>
      </c>
      <c r="R56" s="63">
        <f t="shared" si="54"/>
        <v>18043.830000000002</v>
      </c>
      <c r="S56" s="62">
        <f t="shared" si="55"/>
        <v>18043.830000000002</v>
      </c>
      <c r="T56" s="51">
        <f t="shared" si="18"/>
        <v>3</v>
      </c>
      <c r="U56" s="61">
        <f t="shared" si="56"/>
        <v>-9.6707057744983227E-2</v>
      </c>
      <c r="V56" s="51">
        <f>'[26]Для учреждений'!$H$22</f>
        <v>464751.73</v>
      </c>
      <c r="W56" s="51">
        <f>'[26]Для учреждений'!$H$23</f>
        <v>2942372.19</v>
      </c>
      <c r="X56" s="51">
        <f>'[26]Для учреждений'!$H$24</f>
        <v>2942372.19</v>
      </c>
      <c r="Y56" s="51">
        <f>'[26]Для учреждений'!$H$25</f>
        <v>5839730</v>
      </c>
      <c r="Z56" s="51">
        <f>'[26]Для учреждений'!$H$26</f>
        <v>0</v>
      </c>
      <c r="AA56" s="51">
        <f>'[26]Для учреждений'!$H$27</f>
        <v>116431240</v>
      </c>
      <c r="AB56" s="63">
        <f t="shared" si="19"/>
        <v>3</v>
      </c>
      <c r="AC56" s="60">
        <f t="shared" si="20"/>
        <v>5.1611278389057408E-4</v>
      </c>
      <c r="AD56" s="51">
        <f>'[26]Для учреждений'!$H$30</f>
        <v>461.09</v>
      </c>
      <c r="AE56" s="51">
        <f>'[26]Для учреждений'!$H$31</f>
        <v>893390</v>
      </c>
      <c r="AF56" s="63">
        <f t="shared" si="21"/>
        <v>0</v>
      </c>
      <c r="AG56" s="64">
        <f t="shared" si="22"/>
        <v>0</v>
      </c>
      <c r="AH56" s="65">
        <f>'[26]Для учреждений'!$H$34</f>
        <v>13</v>
      </c>
      <c r="AI56" s="65">
        <f>'[26]Для учреждений'!$H$35</f>
        <v>17</v>
      </c>
      <c r="AJ56" s="63"/>
      <c r="AK56" s="64"/>
      <c r="AL56" s="51"/>
      <c r="AM56" s="63"/>
      <c r="AN56" s="63"/>
      <c r="AO56" s="63"/>
      <c r="AP56" s="51">
        <v>0</v>
      </c>
      <c r="AQ56" s="51">
        <v>0</v>
      </c>
      <c r="AR56" s="63">
        <f t="shared" si="23"/>
        <v>0</v>
      </c>
      <c r="AS56" s="61">
        <f t="shared" si="24"/>
        <v>1.549501156773237E-4</v>
      </c>
      <c r="AT56" s="62">
        <f t="shared" si="57"/>
        <v>18043.830000000002</v>
      </c>
      <c r="AU56" s="63">
        <f t="shared" si="58"/>
        <v>116431240</v>
      </c>
      <c r="AV56" s="63">
        <f t="shared" si="25"/>
        <v>2</v>
      </c>
      <c r="AW56" s="61">
        <f t="shared" si="59"/>
        <v>2.6087660000000001</v>
      </c>
      <c r="AX56" s="62">
        <f t="shared" si="60"/>
        <v>18043.830000000002</v>
      </c>
      <c r="AY56" s="51">
        <f>'[26]Для учреждений'!$H$51</f>
        <v>5000</v>
      </c>
      <c r="AZ56" s="63">
        <v>2</v>
      </c>
      <c r="BA56" s="63">
        <f t="shared" si="64"/>
        <v>18043.830000000002</v>
      </c>
      <c r="BB56" s="63">
        <f>'[26]Для учреждений'!$H$54</f>
        <v>0</v>
      </c>
      <c r="BC56" s="63">
        <f t="shared" si="26"/>
        <v>1</v>
      </c>
      <c r="BD56" s="61">
        <f t="shared" si="27"/>
        <v>0</v>
      </c>
      <c r="BE56" s="51">
        <f>'[26]Для учреждений'!$H$57</f>
        <v>0</v>
      </c>
      <c r="BF56" s="51">
        <f>'[26]Для учреждений'!$H$58</f>
        <v>2942372.19</v>
      </c>
      <c r="BG56" s="63">
        <f t="shared" si="28"/>
        <v>1</v>
      </c>
      <c r="BH56" s="51">
        <f>'[26]Для учреждений'!$H$60</f>
        <v>0</v>
      </c>
      <c r="BI56" s="51">
        <f>'[26]Для учреждений'!$H$61</f>
        <v>8660.08</v>
      </c>
      <c r="BJ56" s="63">
        <f t="shared" si="29"/>
        <v>4</v>
      </c>
      <c r="BK56" s="61">
        <f t="shared" si="30"/>
        <v>0</v>
      </c>
      <c r="BL56" s="51">
        <f>'[26]Для учреждений'!$H$64</f>
        <v>0</v>
      </c>
      <c r="BM56" s="51">
        <f>'[26]Для учреждений'!$H$65</f>
        <v>2750.8</v>
      </c>
      <c r="BN56" s="51">
        <f>'[26]Для учреждений'!$H$66</f>
        <v>0</v>
      </c>
      <c r="BO56" s="51">
        <f>'[26]Для учреждений'!$H$67</f>
        <v>5109.04</v>
      </c>
      <c r="BP56" s="63">
        <f t="shared" si="31"/>
        <v>0</v>
      </c>
      <c r="BQ56" s="61">
        <f t="shared" si="32"/>
        <v>9.8036303368927288E-4</v>
      </c>
      <c r="BR56" s="51">
        <f>'[26]Для учреждений'!$H$70</f>
        <v>53464.2</v>
      </c>
      <c r="BS56" s="51">
        <f>'[26]Для учреждений'!$H$71</f>
        <v>62.4</v>
      </c>
      <c r="BT56" s="51">
        <f>'[26]Для учреждений'!$H$72</f>
        <v>12</v>
      </c>
      <c r="BU56" s="51">
        <f>'[26]Для учреждений'!$H$73</f>
        <v>72830</v>
      </c>
      <c r="BV56" s="63">
        <f t="shared" si="33"/>
        <v>0</v>
      </c>
      <c r="BW56" s="61">
        <f t="shared" si="34"/>
        <v>0</v>
      </c>
      <c r="BX56" s="51">
        <f>'[26]Для учреждений'!$H$76</f>
        <v>0</v>
      </c>
      <c r="BY56" s="62">
        <f t="shared" si="61"/>
        <v>116449283.83</v>
      </c>
      <c r="BZ56" s="66">
        <f t="shared" si="35"/>
        <v>2</v>
      </c>
      <c r="CA56" s="67">
        <f t="shared" si="0"/>
        <v>2</v>
      </c>
      <c r="CB56" s="51">
        <f>'[26]Для учреждений'!$H$80</f>
        <v>2</v>
      </c>
      <c r="CC56" s="51">
        <f>'[26]Для учреждений'!$H$81</f>
        <v>2</v>
      </c>
      <c r="CD56" s="51">
        <f>'[26]Для учреждений'!$H$82</f>
        <v>2</v>
      </c>
      <c r="CE56" s="63">
        <f t="shared" si="36"/>
        <v>3</v>
      </c>
      <c r="CF56" s="61">
        <f t="shared" si="37"/>
        <v>1</v>
      </c>
      <c r="CG56" s="51">
        <f>'[26]Для учреждений'!$H$85</f>
        <v>12</v>
      </c>
      <c r="CH56" s="51">
        <f>'[26]Для учреждений'!$H$86</f>
        <v>12</v>
      </c>
      <c r="CI56" s="66">
        <f t="shared" si="38"/>
        <v>5</v>
      </c>
      <c r="CJ56" s="51">
        <f>'[26]Для учреждений'!$H$88</f>
        <v>0</v>
      </c>
      <c r="CK56" s="63">
        <f t="shared" si="62"/>
        <v>2</v>
      </c>
      <c r="CL56" s="51">
        <f>'[26]Для учреждений'!$H$90</f>
        <v>97</v>
      </c>
      <c r="CM56" s="51">
        <f>'[26]Для учреждений'!$H$91</f>
        <v>97</v>
      </c>
      <c r="CN56" s="66">
        <f t="shared" si="39"/>
        <v>3</v>
      </c>
      <c r="CO56" s="51">
        <f>'[26]Для учреждений'!$H$93</f>
        <v>0</v>
      </c>
      <c r="CP56" s="66">
        <f t="shared" si="40"/>
        <v>3</v>
      </c>
      <c r="CQ56" s="51">
        <f>'[26]Для учреждений'!$H$95</f>
        <v>0</v>
      </c>
      <c r="CR56" s="63"/>
      <c r="CS56" s="51"/>
      <c r="CT56" s="63"/>
      <c r="CU56" s="63">
        <f t="shared" si="41"/>
        <v>5</v>
      </c>
      <c r="CV56" s="51">
        <f>'[26]Для учреждений'!$H$100</f>
        <v>6</v>
      </c>
      <c r="CW56" s="63">
        <f>'[26]Для учреждений'!$H$101</f>
        <v>6</v>
      </c>
      <c r="CX56" s="68">
        <f t="shared" si="2"/>
        <v>4</v>
      </c>
      <c r="CY56" s="51">
        <f>'[26]Для учреждений'!$H$103</f>
        <v>0</v>
      </c>
      <c r="CZ56" s="51">
        <f>'[26]Для учреждений'!$H$104</f>
        <v>22.6</v>
      </c>
      <c r="DA56" s="63">
        <f t="shared" si="42"/>
        <v>4</v>
      </c>
      <c r="DB56" s="61">
        <f t="shared" si="43"/>
        <v>0.99743114179585113</v>
      </c>
      <c r="DC56" s="51">
        <f>'[26]Для учреждений'!$H$107</f>
        <v>124637.24</v>
      </c>
      <c r="DD56" s="51">
        <f>'[26]Для учреждений'!$H$108</f>
        <v>124958.24</v>
      </c>
      <c r="DE56" s="63">
        <f t="shared" si="44"/>
        <v>3</v>
      </c>
      <c r="DF56" s="61">
        <f t="shared" si="45"/>
        <v>0</v>
      </c>
      <c r="DG56" s="51">
        <f>'[26]Для учреждений'!$H$111</f>
        <v>0</v>
      </c>
      <c r="DH56" s="51">
        <f>'[26]Для учреждений'!$H$112</f>
        <v>124637.24</v>
      </c>
      <c r="DI56" s="63"/>
      <c r="DJ56" s="51"/>
      <c r="DK56" s="51"/>
      <c r="DL56" s="63">
        <f t="shared" si="46"/>
        <v>5</v>
      </c>
      <c r="DM56" s="69">
        <f t="shared" si="47"/>
        <v>1</v>
      </c>
      <c r="DN56" s="70">
        <f>'[26]Для учреждений'!$H$118</f>
        <v>33</v>
      </c>
      <c r="DO56" s="70">
        <f>'[26]Для учреждений'!$H$119</f>
        <v>33</v>
      </c>
      <c r="DP56" s="63">
        <f t="shared" si="48"/>
        <v>4</v>
      </c>
      <c r="DQ56" s="61">
        <f t="shared" si="49"/>
        <v>1</v>
      </c>
      <c r="DR56" s="70">
        <f>'[26]Для учреждений'!$H$122</f>
        <v>115</v>
      </c>
      <c r="DS56" s="70">
        <f>'[26]Для учреждений'!$H$123</f>
        <v>115</v>
      </c>
      <c r="DT56" s="71">
        <f t="shared" si="50"/>
        <v>71</v>
      </c>
      <c r="DU56" s="72">
        <f t="shared" si="51"/>
        <v>2</v>
      </c>
      <c r="DV56" s="72" t="e">
        <f t="shared" si="63"/>
        <v>#DIV/0!</v>
      </c>
      <c r="DW56" s="73"/>
    </row>
    <row r="57" spans="1:127" s="74" customFormat="1" ht="60" hidden="1" x14ac:dyDescent="0.25">
      <c r="A57" s="58">
        <v>49</v>
      </c>
      <c r="B57" s="59" t="s">
        <v>150</v>
      </c>
      <c r="C57" s="59" t="s">
        <v>195</v>
      </c>
      <c r="D57" s="41">
        <f t="shared" si="10"/>
        <v>3</v>
      </c>
      <c r="E57" s="60">
        <f t="shared" si="11"/>
        <v>1</v>
      </c>
      <c r="F57" s="51">
        <f>'[27]Для учреждений'!$H$6</f>
        <v>10230</v>
      </c>
      <c r="G57" s="51">
        <f>'[27]Для учреждений'!$H$7</f>
        <v>10230</v>
      </c>
      <c r="H57" s="41">
        <f t="shared" si="12"/>
        <v>3</v>
      </c>
      <c r="I57" s="61">
        <v>0</v>
      </c>
      <c r="J57" s="51">
        <f>'[27]Для учреждений'!$H$10</f>
        <v>10230</v>
      </c>
      <c r="K57" s="51">
        <f>'[27]Для учреждений'!$H$11</f>
        <v>10230</v>
      </c>
      <c r="L57" s="41"/>
      <c r="M57" s="61">
        <f t="shared" si="15"/>
        <v>0</v>
      </c>
      <c r="N57" s="62">
        <f t="shared" si="53"/>
        <v>10230</v>
      </c>
      <c r="O57" s="51">
        <f>'[27]Для учреждений'!$H$15</f>
        <v>0</v>
      </c>
      <c r="P57" s="41">
        <f t="shared" si="16"/>
        <v>3</v>
      </c>
      <c r="Q57" s="61">
        <f t="shared" si="17"/>
        <v>1</v>
      </c>
      <c r="R57" s="63">
        <f t="shared" si="54"/>
        <v>10230</v>
      </c>
      <c r="S57" s="62">
        <f t="shared" si="55"/>
        <v>10230</v>
      </c>
      <c r="T57" s="51">
        <f t="shared" si="18"/>
        <v>3</v>
      </c>
      <c r="U57" s="61">
        <f t="shared" si="56"/>
        <v>-7.8189180607435793E-2</v>
      </c>
      <c r="V57" s="51">
        <f>'[27]Для учреждений'!$H$22</f>
        <v>0</v>
      </c>
      <c r="W57" s="51">
        <f>'[27]Для учреждений'!$H$23</f>
        <v>0</v>
      </c>
      <c r="X57" s="51">
        <f>'[27]Для учреждений'!$H$24</f>
        <v>0</v>
      </c>
      <c r="Y57" s="51">
        <f>'[27]Для учреждений'!$H$25</f>
        <v>6574764</v>
      </c>
      <c r="Z57" s="51">
        <f>'[27]Для учреждений'!$H$26</f>
        <v>0</v>
      </c>
      <c r="AA57" s="51">
        <f>'[27]Для учреждений'!$H$27</f>
        <v>84087900</v>
      </c>
      <c r="AB57" s="63">
        <f t="shared" si="19"/>
        <v>3</v>
      </c>
      <c r="AC57" s="60">
        <f t="shared" si="20"/>
        <v>0</v>
      </c>
      <c r="AD57" s="51">
        <f>'[27]Для учреждений'!$H$30</f>
        <v>0</v>
      </c>
      <c r="AE57" s="51">
        <f>'[27]Для учреждений'!$H$31</f>
        <v>0</v>
      </c>
      <c r="AF57" s="63">
        <f t="shared" si="21"/>
        <v>0</v>
      </c>
      <c r="AG57" s="64">
        <f t="shared" si="22"/>
        <v>-1</v>
      </c>
      <c r="AH57" s="65">
        <f>'[27]Для учреждений'!$H$34</f>
        <v>17</v>
      </c>
      <c r="AI57" s="65">
        <f>'[27]Для учреждений'!$H$35</f>
        <v>22</v>
      </c>
      <c r="AJ57" s="63"/>
      <c r="AK57" s="64"/>
      <c r="AL57" s="51"/>
      <c r="AM57" s="63"/>
      <c r="AN57" s="63"/>
      <c r="AO57" s="63"/>
      <c r="AP57" s="51">
        <v>0</v>
      </c>
      <c r="AQ57" s="51">
        <v>0</v>
      </c>
      <c r="AR57" s="63">
        <f t="shared" si="23"/>
        <v>0</v>
      </c>
      <c r="AS57" s="61">
        <f t="shared" si="24"/>
        <v>1.2164360848451684E-4</v>
      </c>
      <c r="AT57" s="62">
        <f>'[27]Для учреждений'!$H$46</f>
        <v>10230</v>
      </c>
      <c r="AU57" s="63">
        <f t="shared" si="58"/>
        <v>84087900</v>
      </c>
      <c r="AV57" s="63">
        <f t="shared" si="25"/>
        <v>2</v>
      </c>
      <c r="AW57" s="61">
        <v>1</v>
      </c>
      <c r="AX57" s="62">
        <f t="shared" si="60"/>
        <v>10230</v>
      </c>
      <c r="AY57" s="51">
        <f>'[27]Для учреждений'!$H$51</f>
        <v>32837</v>
      </c>
      <c r="AZ57" s="63">
        <v>2</v>
      </c>
      <c r="BA57" s="63">
        <f t="shared" si="64"/>
        <v>10230</v>
      </c>
      <c r="BB57" s="63">
        <f>'[27]Для учреждений'!$H$54</f>
        <v>0</v>
      </c>
      <c r="BC57" s="63">
        <f t="shared" si="26"/>
        <v>1</v>
      </c>
      <c r="BD57" s="61">
        <f t="shared" si="27"/>
        <v>0</v>
      </c>
      <c r="BE57" s="51">
        <f>'[27]Для учреждений'!$H$57</f>
        <v>0</v>
      </c>
      <c r="BF57" s="51">
        <f>'[27]Для учреждений'!$H$58</f>
        <v>0</v>
      </c>
      <c r="BG57" s="63">
        <f t="shared" si="28"/>
        <v>1</v>
      </c>
      <c r="BH57" s="51">
        <f>'[27]Для учреждений'!$H$60</f>
        <v>0</v>
      </c>
      <c r="BI57" s="51">
        <f>'[27]Для учреждений'!$H$61</f>
        <v>341148</v>
      </c>
      <c r="BJ57" s="63">
        <f t="shared" si="29"/>
        <v>4</v>
      </c>
      <c r="BK57" s="61">
        <f t="shared" si="30"/>
        <v>0</v>
      </c>
      <c r="BL57" s="51">
        <f>'[27]Для учреждений'!$H$64</f>
        <v>0</v>
      </c>
      <c r="BM57" s="51">
        <f>'[27]Для учреждений'!$H$65</f>
        <v>796.5</v>
      </c>
      <c r="BN57" s="51">
        <f>'[27]Для учреждений'!$H$66</f>
        <v>8896</v>
      </c>
      <c r="BO57" s="51">
        <f>'[27]Для учреждений'!$H$67</f>
        <v>3533.3</v>
      </c>
      <c r="BP57" s="63">
        <f t="shared" si="31"/>
        <v>2</v>
      </c>
      <c r="BQ57" s="61">
        <f t="shared" si="32"/>
        <v>1.0052138585131944</v>
      </c>
      <c r="BR57" s="51">
        <f>'[27]Для учреждений'!$H$70</f>
        <v>39445400</v>
      </c>
      <c r="BS57" s="51">
        <f>'[27]Для учреждений'!$H$71</f>
        <v>44.9</v>
      </c>
      <c r="BT57" s="51">
        <f>'[27]Для учреждений'!$H$72</f>
        <v>12</v>
      </c>
      <c r="BU57" s="51">
        <f>'[27]Для учреждений'!$H$73</f>
        <v>72830</v>
      </c>
      <c r="BV57" s="63">
        <f t="shared" si="33"/>
        <v>0</v>
      </c>
      <c r="BW57" s="61">
        <f t="shared" si="34"/>
        <v>0.86353531535124495</v>
      </c>
      <c r="BX57" s="51">
        <f>'[27]Для учреждений'!$H$76</f>
        <v>72621705.209999993</v>
      </c>
      <c r="BY57" s="62">
        <f t="shared" si="61"/>
        <v>84098130</v>
      </c>
      <c r="BZ57" s="66">
        <f t="shared" si="35"/>
        <v>2</v>
      </c>
      <c r="CA57" s="67">
        <f t="shared" si="0"/>
        <v>2</v>
      </c>
      <c r="CB57" s="51">
        <f>'[27]Для учреждений'!$H$80</f>
        <v>2</v>
      </c>
      <c r="CC57" s="51">
        <f>'[27]Для учреждений'!$H$81</f>
        <v>2</v>
      </c>
      <c r="CD57" s="51">
        <f>'[27]Для учреждений'!$H$82</f>
        <v>2</v>
      </c>
      <c r="CE57" s="63">
        <f t="shared" si="36"/>
        <v>3</v>
      </c>
      <c r="CF57" s="61">
        <f t="shared" si="37"/>
        <v>1</v>
      </c>
      <c r="CG57" s="51">
        <f>'[27]Для учреждений'!$H$85</f>
        <v>1</v>
      </c>
      <c r="CH57" s="51">
        <f>'[27]Для учреждений'!$H$86</f>
        <v>1</v>
      </c>
      <c r="CI57" s="66">
        <f t="shared" si="38"/>
        <v>5</v>
      </c>
      <c r="CJ57" s="51">
        <f>'[27]Для учреждений'!$H$88</f>
        <v>0</v>
      </c>
      <c r="CK57" s="63">
        <f t="shared" si="62"/>
        <v>2</v>
      </c>
      <c r="CL57" s="51">
        <f>'[27]Для учреждений'!$H$90</f>
        <v>92</v>
      </c>
      <c r="CM57" s="51">
        <f>'[27]Для учреждений'!$H$91</f>
        <v>92</v>
      </c>
      <c r="CN57" s="66">
        <f t="shared" si="39"/>
        <v>3</v>
      </c>
      <c r="CO57" s="51">
        <f>'[27]Для учреждений'!$H$93</f>
        <v>0</v>
      </c>
      <c r="CP57" s="66">
        <f t="shared" si="40"/>
        <v>3</v>
      </c>
      <c r="CQ57" s="51">
        <f>'[27]Для учреждений'!$H$95</f>
        <v>0</v>
      </c>
      <c r="CR57" s="63"/>
      <c r="CS57" s="51"/>
      <c r="CT57" s="63"/>
      <c r="CU57" s="63">
        <f t="shared" si="41"/>
        <v>5</v>
      </c>
      <c r="CV57" s="51">
        <f>'[27]Для учреждений'!$H$100</f>
        <v>6</v>
      </c>
      <c r="CW57" s="63">
        <f>'[27]Для учреждений'!$H$101</f>
        <v>6</v>
      </c>
      <c r="CX57" s="68">
        <f t="shared" si="2"/>
        <v>4</v>
      </c>
      <c r="CY57" s="51">
        <f>'[27]Для учреждений'!$H$103</f>
        <v>0</v>
      </c>
      <c r="CZ57" s="51">
        <f>'[27]Для учреждений'!$H$104</f>
        <v>19.8</v>
      </c>
      <c r="DA57" s="63">
        <f t="shared" si="42"/>
        <v>4</v>
      </c>
      <c r="DB57" s="61">
        <f t="shared" si="43"/>
        <v>1</v>
      </c>
      <c r="DC57" s="51">
        <f>'[27]Для учреждений'!$H$107</f>
        <v>95564.800000000003</v>
      </c>
      <c r="DD57" s="51">
        <f>'[27]Для учреждений'!$H$108</f>
        <v>95564.800000000003</v>
      </c>
      <c r="DE57" s="63">
        <f t="shared" si="44"/>
        <v>3</v>
      </c>
      <c r="DF57" s="61">
        <f t="shared" si="45"/>
        <v>0</v>
      </c>
      <c r="DG57" s="51">
        <f>'[27]Для учреждений'!$H$111</f>
        <v>0</v>
      </c>
      <c r="DH57" s="51">
        <f>'[27]Для учреждений'!$H$112</f>
        <v>95564.800000000003</v>
      </c>
      <c r="DI57" s="63"/>
      <c r="DJ57" s="51"/>
      <c r="DK57" s="51"/>
      <c r="DL57" s="63">
        <f t="shared" si="46"/>
        <v>5</v>
      </c>
      <c r="DM57" s="69">
        <f t="shared" si="47"/>
        <v>1</v>
      </c>
      <c r="DN57" s="70">
        <f>'[27]Для учреждений'!$H$118</f>
        <v>34</v>
      </c>
      <c r="DO57" s="70">
        <f>'[27]Для учреждений'!$H$119</f>
        <v>34</v>
      </c>
      <c r="DP57" s="63">
        <f t="shared" si="48"/>
        <v>4</v>
      </c>
      <c r="DQ57" s="61">
        <f t="shared" si="49"/>
        <v>1</v>
      </c>
      <c r="DR57" s="70">
        <f>'[27]Для учреждений'!$H$122</f>
        <v>86</v>
      </c>
      <c r="DS57" s="70">
        <f>'[27]Для учреждений'!$H$123</f>
        <v>86</v>
      </c>
      <c r="DT57" s="71">
        <f t="shared" si="50"/>
        <v>70</v>
      </c>
      <c r="DU57" s="72">
        <f t="shared" si="51"/>
        <v>3</v>
      </c>
      <c r="DV57" s="72" t="e">
        <f t="shared" si="63"/>
        <v>#DIV/0!</v>
      </c>
      <c r="DW57" s="73"/>
    </row>
    <row r="58" spans="1:127" s="74" customFormat="1" ht="60" hidden="1" x14ac:dyDescent="0.25">
      <c r="A58" s="58">
        <v>50</v>
      </c>
      <c r="B58" s="59" t="s">
        <v>150</v>
      </c>
      <c r="C58" s="59" t="s">
        <v>196</v>
      </c>
      <c r="D58" s="41">
        <v>0</v>
      </c>
      <c r="E58" s="60">
        <f t="shared" si="11"/>
        <v>0</v>
      </c>
      <c r="F58" s="51">
        <f>'[28]Для учреждений'!$H$6</f>
        <v>0</v>
      </c>
      <c r="G58" s="51">
        <v>0</v>
      </c>
      <c r="H58" s="41">
        <v>0</v>
      </c>
      <c r="I58" s="61">
        <f t="shared" si="13"/>
        <v>0</v>
      </c>
      <c r="J58" s="51">
        <f>'[28]Для учреждений'!$H$10</f>
        <v>0</v>
      </c>
      <c r="K58" s="51">
        <v>0</v>
      </c>
      <c r="L58" s="41"/>
      <c r="M58" s="61">
        <f t="shared" si="15"/>
        <v>0</v>
      </c>
      <c r="N58" s="62">
        <f t="shared" si="53"/>
        <v>0</v>
      </c>
      <c r="O58" s="51">
        <v>0</v>
      </c>
      <c r="P58" s="41">
        <v>0</v>
      </c>
      <c r="Q58" s="61">
        <f t="shared" si="17"/>
        <v>0</v>
      </c>
      <c r="R58" s="63">
        <f t="shared" si="54"/>
        <v>0</v>
      </c>
      <c r="S58" s="62">
        <f t="shared" si="55"/>
        <v>0</v>
      </c>
      <c r="T58" s="51">
        <f t="shared" si="18"/>
        <v>3</v>
      </c>
      <c r="U58" s="61">
        <f t="shared" si="56"/>
        <v>-0.33251982620036691</v>
      </c>
      <c r="V58" s="51">
        <f>'[28]Для учреждений'!$H$22</f>
        <v>0</v>
      </c>
      <c r="W58" s="51">
        <f>'[28]Для учреждений'!$H$23</f>
        <v>0</v>
      </c>
      <c r="X58" s="51">
        <f>'[28]Для учреждений'!$H$24</f>
        <v>16113278.99</v>
      </c>
      <c r="Y58" s="51">
        <f>'[28]Для учреждений'!$H$25</f>
        <v>16113278.99</v>
      </c>
      <c r="Z58" s="51">
        <f>'[28]Для учреждений'!$H$26</f>
        <v>0</v>
      </c>
      <c r="AA58" s="51">
        <f>'[28]Для учреждений'!$H$27</f>
        <v>96916200</v>
      </c>
      <c r="AB58" s="63">
        <f t="shared" si="19"/>
        <v>3</v>
      </c>
      <c r="AC58" s="60">
        <f t="shared" si="20"/>
        <v>0</v>
      </c>
      <c r="AD58" s="51">
        <f>'[28]Для учреждений'!$H$30</f>
        <v>0</v>
      </c>
      <c r="AE58" s="51">
        <f>'[28]Для учреждений'!$H$31</f>
        <v>0</v>
      </c>
      <c r="AF58" s="63">
        <f t="shared" si="21"/>
        <v>1</v>
      </c>
      <c r="AG58" s="64">
        <f t="shared" si="22"/>
        <v>4</v>
      </c>
      <c r="AH58" s="65">
        <f>'[28]Для учреждений'!$H$34</f>
        <v>10</v>
      </c>
      <c r="AI58" s="65">
        <f>'[28]Для учреждений'!$H$35</f>
        <v>10</v>
      </c>
      <c r="AJ58" s="63"/>
      <c r="AK58" s="64"/>
      <c r="AL58" s="51"/>
      <c r="AM58" s="63"/>
      <c r="AN58" s="63"/>
      <c r="AO58" s="63"/>
      <c r="AP58" s="51">
        <v>0</v>
      </c>
      <c r="AQ58" s="51">
        <v>0</v>
      </c>
      <c r="AR58" s="63">
        <f t="shared" si="23"/>
        <v>0</v>
      </c>
      <c r="AS58" s="61">
        <f t="shared" si="24"/>
        <v>0</v>
      </c>
      <c r="AT58" s="62">
        <f t="shared" si="57"/>
        <v>0</v>
      </c>
      <c r="AU58" s="63">
        <f t="shared" si="58"/>
        <v>96916200</v>
      </c>
      <c r="AV58" s="63">
        <f t="shared" si="25"/>
        <v>0</v>
      </c>
      <c r="AW58" s="61">
        <f t="shared" si="59"/>
        <v>-1</v>
      </c>
      <c r="AX58" s="62">
        <f t="shared" si="60"/>
        <v>0</v>
      </c>
      <c r="AY58" s="51">
        <f>'[28]Для учреждений'!$H$51</f>
        <v>1</v>
      </c>
      <c r="AZ58" s="63">
        <v>2</v>
      </c>
      <c r="BA58" s="63">
        <f t="shared" si="64"/>
        <v>0</v>
      </c>
      <c r="BB58" s="63">
        <f>'[28]Для учреждений'!$H$54</f>
        <v>0</v>
      </c>
      <c r="BC58" s="63">
        <f t="shared" si="26"/>
        <v>1</v>
      </c>
      <c r="BD58" s="61">
        <f t="shared" si="27"/>
        <v>0</v>
      </c>
      <c r="BE58" s="51">
        <f>'[28]Для учреждений'!$H$57</f>
        <v>0</v>
      </c>
      <c r="BF58" s="51">
        <f>'[28]Для учреждений'!$H$58</f>
        <v>0</v>
      </c>
      <c r="BG58" s="63">
        <f t="shared" si="28"/>
        <v>1</v>
      </c>
      <c r="BH58" s="51">
        <f>'[28]Для учреждений'!$H$60</f>
        <v>0</v>
      </c>
      <c r="BI58" s="51">
        <f>'[28]Для учреждений'!$H$61</f>
        <v>0</v>
      </c>
      <c r="BJ58" s="63">
        <f t="shared" si="29"/>
        <v>4</v>
      </c>
      <c r="BK58" s="61">
        <f t="shared" si="30"/>
        <v>0</v>
      </c>
      <c r="BL58" s="51">
        <f>'[28]Для учреждений'!$H$64</f>
        <v>0</v>
      </c>
      <c r="BM58" s="51">
        <f>'[28]Для учреждений'!$H$65</f>
        <v>5499.3</v>
      </c>
      <c r="BN58" s="51">
        <f>'[28]Для учреждений'!$H$66</f>
        <v>0</v>
      </c>
      <c r="BO58" s="51">
        <f>'[28]Для учреждений'!$H$67</f>
        <v>3451.8</v>
      </c>
      <c r="BP58" s="63">
        <f t="shared" si="31"/>
        <v>2</v>
      </c>
      <c r="BQ58" s="61">
        <f t="shared" si="32"/>
        <v>0.9799661534992391</v>
      </c>
      <c r="BR58" s="51">
        <f>'[28]Для учреждений'!$H$70</f>
        <v>42137400</v>
      </c>
      <c r="BS58" s="51">
        <f>'[28]Для учреждений'!$H$71</f>
        <v>49.2</v>
      </c>
      <c r="BT58" s="51">
        <f>'[28]Для учреждений'!$H$72</f>
        <v>12</v>
      </c>
      <c r="BU58" s="51">
        <f>'[28]Для учреждений'!$H$73</f>
        <v>72830</v>
      </c>
      <c r="BV58" s="63">
        <f t="shared" si="33"/>
        <v>0</v>
      </c>
      <c r="BW58" s="61">
        <f t="shared" si="34"/>
        <v>0.82725311217319697</v>
      </c>
      <c r="BX58" s="51">
        <f>'[28]Для учреждений'!$H$76</f>
        <v>80174228.069999993</v>
      </c>
      <c r="BY58" s="62">
        <f t="shared" si="61"/>
        <v>96916200</v>
      </c>
      <c r="BZ58" s="66">
        <f t="shared" si="35"/>
        <v>2</v>
      </c>
      <c r="CA58" s="67">
        <f t="shared" si="0"/>
        <v>1</v>
      </c>
      <c r="CB58" s="51">
        <f>'[28]Для учреждений'!$H$80</f>
        <v>2</v>
      </c>
      <c r="CC58" s="51">
        <f>'[28]Для учреждений'!$H$81</f>
        <v>2</v>
      </c>
      <c r="CD58" s="51">
        <f>'[28]Для учреждений'!$H$82</f>
        <v>4</v>
      </c>
      <c r="CE58" s="63">
        <f t="shared" si="36"/>
        <v>3</v>
      </c>
      <c r="CF58" s="61">
        <f t="shared" si="37"/>
        <v>1</v>
      </c>
      <c r="CG58" s="51">
        <f>'[28]Для учреждений'!$H$85</f>
        <v>2</v>
      </c>
      <c r="CH58" s="51">
        <f>'[28]Для учреждений'!$H$86</f>
        <v>2</v>
      </c>
      <c r="CI58" s="66">
        <f t="shared" si="38"/>
        <v>5</v>
      </c>
      <c r="CJ58" s="51">
        <f>'[28]Для учреждений'!$H$88</f>
        <v>0</v>
      </c>
      <c r="CK58" s="63">
        <f t="shared" si="62"/>
        <v>2</v>
      </c>
      <c r="CL58" s="51">
        <f>'[28]Для учреждений'!$H$90</f>
        <v>88</v>
      </c>
      <c r="CM58" s="51">
        <f>'[28]Для учреждений'!$H$91</f>
        <v>88</v>
      </c>
      <c r="CN58" s="66">
        <f t="shared" si="39"/>
        <v>3</v>
      </c>
      <c r="CO58" s="51">
        <f>'[28]Для учреждений'!$H$93</f>
        <v>0</v>
      </c>
      <c r="CP58" s="66">
        <f t="shared" si="40"/>
        <v>3</v>
      </c>
      <c r="CQ58" s="51">
        <f>'[28]Для учреждений'!$H$95</f>
        <v>0</v>
      </c>
      <c r="CR58" s="63"/>
      <c r="CS58" s="51"/>
      <c r="CT58" s="63"/>
      <c r="CU58" s="63">
        <f t="shared" si="41"/>
        <v>5</v>
      </c>
      <c r="CV58" s="51">
        <f>'[28]Для учреждений'!$H$100</f>
        <v>6</v>
      </c>
      <c r="CW58" s="63">
        <f>'[28]Для учреждений'!$H$101</f>
        <v>6</v>
      </c>
      <c r="CX58" s="68">
        <f t="shared" si="2"/>
        <v>4</v>
      </c>
      <c r="CY58" s="51">
        <f>'[28]Для учреждений'!$H$103</f>
        <v>0</v>
      </c>
      <c r="CZ58" s="51">
        <f>'[28]Для учреждений'!$H$104</f>
        <v>21.1</v>
      </c>
      <c r="DA58" s="63">
        <f t="shared" si="42"/>
        <v>4</v>
      </c>
      <c r="DB58" s="61">
        <f t="shared" si="43"/>
        <v>1</v>
      </c>
      <c r="DC58" s="51">
        <f>'[28]Для учреждений'!$H$107</f>
        <v>104311.8</v>
      </c>
      <c r="DD58" s="51">
        <f>'[28]Для учреждений'!$H$108</f>
        <v>104311.8</v>
      </c>
      <c r="DE58" s="63">
        <f t="shared" si="44"/>
        <v>3</v>
      </c>
      <c r="DF58" s="61">
        <f t="shared" si="45"/>
        <v>0</v>
      </c>
      <c r="DG58" s="51">
        <f>'[28]Для учреждений'!$H$111</f>
        <v>0</v>
      </c>
      <c r="DH58" s="51">
        <f>'[28]Для учреждений'!$H$112</f>
        <v>104311.8</v>
      </c>
      <c r="DI58" s="63"/>
      <c r="DJ58" s="51"/>
      <c r="DK58" s="51"/>
      <c r="DL58" s="63">
        <f t="shared" si="46"/>
        <v>5</v>
      </c>
      <c r="DM58" s="69">
        <f t="shared" si="47"/>
        <v>1</v>
      </c>
      <c r="DN58" s="70">
        <f>'[28]Для учреждений'!$H$118</f>
        <v>14</v>
      </c>
      <c r="DO58" s="70">
        <f>'[28]Для учреждений'!$H$119</f>
        <v>14</v>
      </c>
      <c r="DP58" s="63">
        <f t="shared" si="48"/>
        <v>4</v>
      </c>
      <c r="DQ58" s="61">
        <f t="shared" si="49"/>
        <v>1</v>
      </c>
      <c r="DR58" s="70">
        <f>'[28]Для учреждений'!$H$122</f>
        <v>88</v>
      </c>
      <c r="DS58" s="70">
        <f>'[28]Для учреждений'!$H$123</f>
        <v>88</v>
      </c>
      <c r="DT58" s="71">
        <f t="shared" si="50"/>
        <v>60</v>
      </c>
      <c r="DU58" s="72">
        <f t="shared" si="51"/>
        <v>3</v>
      </c>
      <c r="DV58" s="72" t="e">
        <f t="shared" si="63"/>
        <v>#DIV/0!</v>
      </c>
      <c r="DW58" s="73"/>
    </row>
    <row r="59" spans="1:127" s="74" customFormat="1" ht="60" hidden="1" x14ac:dyDescent="0.25">
      <c r="A59" s="58">
        <v>51</v>
      </c>
      <c r="B59" s="59" t="s">
        <v>150</v>
      </c>
      <c r="C59" s="59" t="s">
        <v>197</v>
      </c>
      <c r="D59" s="41"/>
      <c r="E59" s="60">
        <f t="shared" si="11"/>
        <v>0</v>
      </c>
      <c r="F59" s="51">
        <f>'[29]Для учреждений'!$H$6</f>
        <v>0</v>
      </c>
      <c r="G59" s="51">
        <f>'[29]Для учреждений'!$H$7</f>
        <v>0</v>
      </c>
      <c r="H59" s="41"/>
      <c r="I59" s="61">
        <f t="shared" si="13"/>
        <v>0</v>
      </c>
      <c r="J59" s="51">
        <f>'[29]Для учреждений'!$H$10</f>
        <v>0</v>
      </c>
      <c r="K59" s="51">
        <f>'[29]Для учреждений'!$H$11</f>
        <v>0</v>
      </c>
      <c r="L59" s="41"/>
      <c r="M59" s="61">
        <f t="shared" si="15"/>
        <v>0</v>
      </c>
      <c r="N59" s="62">
        <f t="shared" si="53"/>
        <v>0</v>
      </c>
      <c r="O59" s="51">
        <f>'[29]Для учреждений'!$H$15</f>
        <v>0</v>
      </c>
      <c r="P59" s="41"/>
      <c r="Q59" s="61">
        <f t="shared" si="17"/>
        <v>0</v>
      </c>
      <c r="R59" s="63">
        <f t="shared" si="54"/>
        <v>0</v>
      </c>
      <c r="S59" s="62">
        <f t="shared" si="55"/>
        <v>0</v>
      </c>
      <c r="T59" s="51">
        <f t="shared" si="18"/>
        <v>3</v>
      </c>
      <c r="U59" s="61">
        <f t="shared" si="56"/>
        <v>-2.133123514729298E-3</v>
      </c>
      <c r="V59" s="51">
        <f>'[29]Для учреждений'!$H$22</f>
        <v>513140.57</v>
      </c>
      <c r="W59" s="51">
        <f>'[29]Для учреждений'!$H$23</f>
        <v>0</v>
      </c>
      <c r="X59" s="51">
        <f>'[29]Для учреждений'!$H$24</f>
        <v>0</v>
      </c>
      <c r="Y59" s="51">
        <f>'[29]Для учреждений'!$H$25</f>
        <v>684737.75</v>
      </c>
      <c r="Z59" s="51">
        <f>'[29]Для учреждений'!$H$26</f>
        <v>0</v>
      </c>
      <c r="AA59" s="51">
        <f>'[29]Для учреждений'!$H$27</f>
        <v>80444090</v>
      </c>
      <c r="AB59" s="63">
        <f t="shared" si="19"/>
        <v>3</v>
      </c>
      <c r="AC59" s="60">
        <f t="shared" si="20"/>
        <v>0</v>
      </c>
      <c r="AD59" s="51">
        <f>'[29]Для учреждений'!$H$30</f>
        <v>0</v>
      </c>
      <c r="AE59" s="51">
        <f>'[29]Для учреждений'!$H$31</f>
        <v>9896743</v>
      </c>
      <c r="AF59" s="63">
        <f t="shared" si="21"/>
        <v>1</v>
      </c>
      <c r="AG59" s="64">
        <f t="shared" si="22"/>
        <v>4</v>
      </c>
      <c r="AH59" s="65">
        <f>'[29]Для учреждений'!$H$34</f>
        <v>16</v>
      </c>
      <c r="AI59" s="65">
        <f>'[29]Для учреждений'!$H$35</f>
        <v>16</v>
      </c>
      <c r="AJ59" s="63"/>
      <c r="AK59" s="64"/>
      <c r="AL59" s="51"/>
      <c r="AM59" s="63"/>
      <c r="AN59" s="63"/>
      <c r="AO59" s="63"/>
      <c r="AP59" s="51">
        <v>0</v>
      </c>
      <c r="AQ59" s="51">
        <v>0</v>
      </c>
      <c r="AR59" s="63">
        <f t="shared" si="23"/>
        <v>0</v>
      </c>
      <c r="AS59" s="61">
        <f t="shared" si="24"/>
        <v>0</v>
      </c>
      <c r="AT59" s="62">
        <f>'[29]Для учреждений'!$H$46</f>
        <v>0</v>
      </c>
      <c r="AU59" s="63">
        <f>'[29]Для учреждений'!$H$47</f>
        <v>80444090</v>
      </c>
      <c r="AV59" s="63">
        <v>0</v>
      </c>
      <c r="AW59" s="61" t="e">
        <f t="shared" si="59"/>
        <v>#DIV/0!</v>
      </c>
      <c r="AX59" s="62">
        <f t="shared" si="60"/>
        <v>0</v>
      </c>
      <c r="AY59" s="51">
        <f>'[29]Для учреждений'!$H$51</f>
        <v>0</v>
      </c>
      <c r="AZ59" s="63">
        <v>2</v>
      </c>
      <c r="BA59" s="63">
        <f t="shared" si="64"/>
        <v>0</v>
      </c>
      <c r="BB59" s="63">
        <f>'[29]Для учреждений'!$H$54</f>
        <v>0</v>
      </c>
      <c r="BC59" s="63">
        <f t="shared" si="26"/>
        <v>1</v>
      </c>
      <c r="BD59" s="61">
        <f t="shared" si="27"/>
        <v>0</v>
      </c>
      <c r="BE59" s="51">
        <f>'[29]Для учреждений'!$H$57</f>
        <v>0</v>
      </c>
      <c r="BF59" s="51">
        <f>'[29]Для учреждений'!$H$58</f>
        <v>0</v>
      </c>
      <c r="BG59" s="63">
        <f t="shared" si="28"/>
        <v>1</v>
      </c>
      <c r="BH59" s="51">
        <f>'[29]Для учреждений'!$H$60</f>
        <v>0</v>
      </c>
      <c r="BI59" s="51">
        <f>'[29]Для учреждений'!$H$61</f>
        <v>142233.39000000001</v>
      </c>
      <c r="BJ59" s="63">
        <f t="shared" si="29"/>
        <v>4</v>
      </c>
      <c r="BK59" s="61">
        <f t="shared" si="30"/>
        <v>0</v>
      </c>
      <c r="BL59" s="51">
        <f>'[29]Для учреждений'!$H$64</f>
        <v>0</v>
      </c>
      <c r="BM59" s="51">
        <f>'[29]Для учреждений'!$H$65</f>
        <v>27652.799999999999</v>
      </c>
      <c r="BN59" s="51">
        <f>'[29]Для учреждений'!$H$66</f>
        <v>0</v>
      </c>
      <c r="BO59" s="51">
        <f>'[29]Для учреждений'!$H$67</f>
        <v>9385</v>
      </c>
      <c r="BP59" s="63">
        <f t="shared" si="31"/>
        <v>0</v>
      </c>
      <c r="BQ59" s="61">
        <f t="shared" si="32"/>
        <v>1.2131120212753685</v>
      </c>
      <c r="BR59" s="51">
        <f>'[29]Для учреждений'!$H$70</f>
        <v>26081200</v>
      </c>
      <c r="BS59" s="51">
        <f>'[29]Для учреждений'!$H$71</f>
        <v>24.6</v>
      </c>
      <c r="BT59" s="51">
        <f>'[29]Для учреждений'!$H$72</f>
        <v>12</v>
      </c>
      <c r="BU59" s="51">
        <f>'[29]Для учреждений'!$H$73</f>
        <v>72830</v>
      </c>
      <c r="BV59" s="63">
        <f t="shared" si="33"/>
        <v>0</v>
      </c>
      <c r="BW59" s="61">
        <f t="shared" si="34"/>
        <v>0.82730005398780693</v>
      </c>
      <c r="BX59" s="51">
        <f>'[29]Для учреждений'!$H$76</f>
        <v>66551400</v>
      </c>
      <c r="BY59" s="62">
        <f t="shared" si="61"/>
        <v>80444090</v>
      </c>
      <c r="BZ59" s="66">
        <f t="shared" si="35"/>
        <v>2</v>
      </c>
      <c r="CA59" s="67">
        <f t="shared" si="0"/>
        <v>2</v>
      </c>
      <c r="CB59" s="51">
        <f>'[29]Для учреждений'!$H$80</f>
        <v>3</v>
      </c>
      <c r="CC59" s="51">
        <f>'[29]Для учреждений'!$H$81</f>
        <v>3</v>
      </c>
      <c r="CD59" s="51">
        <f>'[29]Для учреждений'!$H$82</f>
        <v>3</v>
      </c>
      <c r="CE59" s="63">
        <f t="shared" si="36"/>
        <v>3</v>
      </c>
      <c r="CF59" s="61">
        <f t="shared" si="37"/>
        <v>1</v>
      </c>
      <c r="CG59" s="51">
        <f>'[29]Для учреждений'!$H$85</f>
        <v>4</v>
      </c>
      <c r="CH59" s="51">
        <f>'[29]Для учреждений'!$H$86</f>
        <v>4</v>
      </c>
      <c r="CI59" s="66">
        <f t="shared" si="38"/>
        <v>5</v>
      </c>
      <c r="CJ59" s="51">
        <f>'[29]Для учреждений'!$H$88</f>
        <v>0</v>
      </c>
      <c r="CK59" s="63">
        <f t="shared" si="62"/>
        <v>2</v>
      </c>
      <c r="CL59" s="51">
        <f>'[29]Для учреждений'!$H$90</f>
        <v>83</v>
      </c>
      <c r="CM59" s="51">
        <f>'[29]Для учреждений'!$H$91</f>
        <v>83</v>
      </c>
      <c r="CN59" s="66">
        <f t="shared" si="39"/>
        <v>3</v>
      </c>
      <c r="CO59" s="51">
        <f>'[29]Для учреждений'!$H$93</f>
        <v>0</v>
      </c>
      <c r="CP59" s="66">
        <f t="shared" si="40"/>
        <v>3</v>
      </c>
      <c r="CQ59" s="51">
        <f>'[29]Для учреждений'!$H$95</f>
        <v>0</v>
      </c>
      <c r="CR59" s="63"/>
      <c r="CS59" s="51"/>
      <c r="CT59" s="63"/>
      <c r="CU59" s="63">
        <f t="shared" si="41"/>
        <v>5</v>
      </c>
      <c r="CV59" s="51">
        <f>'[29]Для учреждений'!$H$100</f>
        <v>6</v>
      </c>
      <c r="CW59" s="63">
        <f>'[29]Для учреждений'!$H$101</f>
        <v>6</v>
      </c>
      <c r="CX59" s="68">
        <f t="shared" si="2"/>
        <v>4</v>
      </c>
      <c r="CY59" s="51">
        <f>'[29]Для учреждений'!$H$103</f>
        <v>0</v>
      </c>
      <c r="CZ59" s="51">
        <f>'[29]Для учреждений'!$H$104</f>
        <v>25.8</v>
      </c>
      <c r="DA59" s="63">
        <f t="shared" si="42"/>
        <v>4</v>
      </c>
      <c r="DB59" s="61">
        <f t="shared" si="43"/>
        <v>0.99459544863253568</v>
      </c>
      <c r="DC59" s="51">
        <f>'[29]Для учреждений'!$H$107</f>
        <v>94425.4</v>
      </c>
      <c r="DD59" s="51">
        <f>'[29]Для учреждений'!$H$108</f>
        <v>94938.5</v>
      </c>
      <c r="DE59" s="63">
        <f t="shared" si="44"/>
        <v>3</v>
      </c>
      <c r="DF59" s="61">
        <f t="shared" si="45"/>
        <v>0</v>
      </c>
      <c r="DG59" s="51">
        <f>'[29]Для учреждений'!$H$111</f>
        <v>0</v>
      </c>
      <c r="DH59" s="51">
        <f>'[29]Для учреждений'!$H$112</f>
        <v>94425.4</v>
      </c>
      <c r="DI59" s="63"/>
      <c r="DJ59" s="51"/>
      <c r="DK59" s="51"/>
      <c r="DL59" s="63">
        <f t="shared" si="46"/>
        <v>5</v>
      </c>
      <c r="DM59" s="69">
        <f t="shared" si="47"/>
        <v>1</v>
      </c>
      <c r="DN59" s="70">
        <f>'[29]Для учреждений'!$H$118</f>
        <v>19</v>
      </c>
      <c r="DO59" s="70">
        <f>'[29]Для учреждений'!$H$119</f>
        <v>19</v>
      </c>
      <c r="DP59" s="63">
        <f t="shared" si="48"/>
        <v>4</v>
      </c>
      <c r="DQ59" s="61">
        <f t="shared" si="49"/>
        <v>1</v>
      </c>
      <c r="DR59" s="70">
        <f>'[29]Для учреждений'!$H$122</f>
        <v>79</v>
      </c>
      <c r="DS59" s="70">
        <f>'[29]Для учреждений'!$H$123</f>
        <v>79</v>
      </c>
      <c r="DT59" s="71">
        <f>D59+H59+L59+P59+T59+AB59+AF59+AJ59+AN59+AR59+AV59+AZ59+BC59+BG59+BJ59+BP59+BV59+BZ59+CE59+CI59+CK59+CN59+CP59+CR59+CU59+CX59+DA59+DE59+DI59+DL59+DP59</f>
        <v>58</v>
      </c>
      <c r="DU59" s="72">
        <f t="shared" si="51"/>
        <v>3</v>
      </c>
      <c r="DV59" s="72" t="e">
        <f t="shared" si="63"/>
        <v>#DIV/0!</v>
      </c>
      <c r="DW59" s="73"/>
    </row>
    <row r="60" spans="1:127" s="103" customFormat="1" ht="45" hidden="1" x14ac:dyDescent="0.25">
      <c r="A60" s="75">
        <v>52</v>
      </c>
      <c r="B60" s="100" t="s">
        <v>150</v>
      </c>
      <c r="C60" s="88" t="s">
        <v>198</v>
      </c>
      <c r="D60" s="81">
        <v>0</v>
      </c>
      <c r="E60" s="76">
        <v>0</v>
      </c>
      <c r="F60" s="82"/>
      <c r="G60" s="82">
        <v>0</v>
      </c>
      <c r="H60" s="81">
        <v>0</v>
      </c>
      <c r="I60" s="77">
        <v>0</v>
      </c>
      <c r="J60" s="82"/>
      <c r="K60" s="82">
        <v>0</v>
      </c>
      <c r="L60" s="81">
        <v>0</v>
      </c>
      <c r="M60" s="77">
        <v>0</v>
      </c>
      <c r="N60" s="86">
        <f t="shared" si="9"/>
        <v>0</v>
      </c>
      <c r="O60" s="82">
        <v>0</v>
      </c>
      <c r="P60" s="81">
        <v>0</v>
      </c>
      <c r="Q60" s="77">
        <v>0</v>
      </c>
      <c r="R60" s="81">
        <f t="shared" si="54"/>
        <v>0</v>
      </c>
      <c r="S60" s="86">
        <v>0</v>
      </c>
      <c r="T60" s="81">
        <v>3</v>
      </c>
      <c r="U60" s="77">
        <v>1.5517447600804242E-3</v>
      </c>
      <c r="V60" s="82">
        <v>92125.08</v>
      </c>
      <c r="W60" s="82">
        <v>0</v>
      </c>
      <c r="X60" s="82"/>
      <c r="Y60" s="82"/>
      <c r="Z60" s="82">
        <v>0</v>
      </c>
      <c r="AA60" s="82">
        <v>59368707</v>
      </c>
      <c r="AB60" s="81">
        <v>3</v>
      </c>
      <c r="AC60" s="76">
        <v>0</v>
      </c>
      <c r="AD60" s="82"/>
      <c r="AE60" s="82"/>
      <c r="AF60" s="81">
        <v>1</v>
      </c>
      <c r="AG60" s="80">
        <v>4</v>
      </c>
      <c r="AH60" s="85">
        <v>4</v>
      </c>
      <c r="AI60" s="85">
        <v>4</v>
      </c>
      <c r="AJ60" s="81"/>
      <c r="AK60" s="80"/>
      <c r="AL60" s="82"/>
      <c r="AM60" s="81"/>
      <c r="AN60" s="81"/>
      <c r="AO60" s="81"/>
      <c r="AP60" s="82"/>
      <c r="AQ60" s="82"/>
      <c r="AR60" s="81" t="e">
        <v>#DIV/0!</v>
      </c>
      <c r="AS60" s="77" t="e">
        <v>#DIV/0!</v>
      </c>
      <c r="AT60" s="86">
        <f t="shared" ref="AT60" si="67">F60</f>
        <v>0</v>
      </c>
      <c r="AU60" s="81">
        <f t="shared" ref="AU60" si="68">AA60</f>
        <v>59368707</v>
      </c>
      <c r="AV60" s="81">
        <v>0</v>
      </c>
      <c r="AW60" s="77"/>
      <c r="AX60" s="86">
        <f t="shared" si="60"/>
        <v>0</v>
      </c>
      <c r="AY60" s="82"/>
      <c r="AZ60" s="81">
        <v>2</v>
      </c>
      <c r="BA60" s="81">
        <f t="shared" si="64"/>
        <v>0</v>
      </c>
      <c r="BB60" s="81"/>
      <c r="BC60" s="81">
        <v>1</v>
      </c>
      <c r="BD60" s="77">
        <v>0</v>
      </c>
      <c r="BE60" s="82"/>
      <c r="BF60" s="82"/>
      <c r="BG60" s="81">
        <v>1</v>
      </c>
      <c r="BH60" s="82"/>
      <c r="BI60" s="82"/>
      <c r="BJ60" s="81" t="e">
        <v>#DIV/0!</v>
      </c>
      <c r="BK60" s="76" t="e">
        <v>#DIV/0!</v>
      </c>
      <c r="BL60" s="82"/>
      <c r="BM60" s="82"/>
      <c r="BN60" s="82"/>
      <c r="BO60" s="82"/>
      <c r="BP60" s="81" t="e">
        <v>#DIV/0!</v>
      </c>
      <c r="BQ60" s="77" t="e">
        <v>#DIV/0!</v>
      </c>
      <c r="BR60" s="81">
        <v>0</v>
      </c>
      <c r="BS60" s="82">
        <v>0</v>
      </c>
      <c r="BT60" s="81">
        <v>12</v>
      </c>
      <c r="BU60" s="101">
        <v>72830</v>
      </c>
      <c r="BV60" s="81" t="e">
        <v>#DIV/0!</v>
      </c>
      <c r="BW60" s="77" t="e">
        <v>#DIV/0!</v>
      </c>
      <c r="BX60" s="82">
        <v>42919303.719999999</v>
      </c>
      <c r="BY60" s="86">
        <f t="shared" si="61"/>
        <v>59368707</v>
      </c>
      <c r="BZ60" s="85">
        <v>2</v>
      </c>
      <c r="CA60" s="90">
        <v>2</v>
      </c>
      <c r="CB60" s="82">
        <v>3</v>
      </c>
      <c r="CC60" s="82">
        <v>3</v>
      </c>
      <c r="CD60" s="82">
        <v>3</v>
      </c>
      <c r="CE60" s="81">
        <v>3</v>
      </c>
      <c r="CF60" s="77">
        <v>1</v>
      </c>
      <c r="CG60" s="81">
        <v>2</v>
      </c>
      <c r="CH60" s="81">
        <v>2</v>
      </c>
      <c r="CI60" s="85">
        <v>5</v>
      </c>
      <c r="CJ60" s="82">
        <v>0</v>
      </c>
      <c r="CK60" s="81" t="e">
        <v>#DIV/0!</v>
      </c>
      <c r="CL60" s="99"/>
      <c r="CM60" s="99"/>
      <c r="CN60" s="85">
        <v>3</v>
      </c>
      <c r="CO60" s="82"/>
      <c r="CP60" s="85">
        <v>3</v>
      </c>
      <c r="CQ60" s="82"/>
      <c r="CR60" s="81"/>
      <c r="CS60" s="82"/>
      <c r="CT60" s="81"/>
      <c r="CU60" s="81">
        <v>5</v>
      </c>
      <c r="CV60" s="82">
        <v>6</v>
      </c>
      <c r="CW60" s="81">
        <v>6</v>
      </c>
      <c r="CX60" s="92">
        <v>4</v>
      </c>
      <c r="CY60" s="81"/>
      <c r="CZ60" s="81">
        <v>17.68</v>
      </c>
      <c r="DA60" s="81" t="e">
        <v>#DIV/0!</v>
      </c>
      <c r="DB60" s="77" t="e">
        <v>#DIV/0!</v>
      </c>
      <c r="DC60" s="82"/>
      <c r="DD60" s="82"/>
      <c r="DE60" s="81">
        <v>3</v>
      </c>
      <c r="DF60" s="77">
        <v>0</v>
      </c>
      <c r="DG60" s="82">
        <v>0</v>
      </c>
      <c r="DH60" s="82"/>
      <c r="DI60" s="81">
        <v>3</v>
      </c>
      <c r="DJ60" s="82"/>
      <c r="DK60" s="82"/>
      <c r="DL60" s="81" t="e">
        <v>#DIV/0!</v>
      </c>
      <c r="DM60" s="93" t="e">
        <v>#DIV/0!</v>
      </c>
      <c r="DN60" s="82"/>
      <c r="DO60" s="82"/>
      <c r="DP60" s="81" t="e">
        <v>#DIV/0!</v>
      </c>
      <c r="DQ60" s="77" t="e">
        <v>#DIV/0!</v>
      </c>
      <c r="DR60" s="82"/>
      <c r="DS60" s="82"/>
      <c r="DT60" s="94" t="e">
        <v>#DIV/0!</v>
      </c>
      <c r="DU60" s="95" t="e">
        <v>#DIV/0!</v>
      </c>
      <c r="DV60" s="95" t="e">
        <v>#DIV/0!</v>
      </c>
      <c r="DW60" s="102"/>
    </row>
    <row r="61" spans="1:127" s="74" customFormat="1" ht="45" hidden="1" x14ac:dyDescent="0.25">
      <c r="A61" s="58">
        <v>53</v>
      </c>
      <c r="B61" s="59" t="s">
        <v>150</v>
      </c>
      <c r="C61" s="59" t="s">
        <v>199</v>
      </c>
      <c r="D61" s="41">
        <f t="shared" si="10"/>
        <v>3</v>
      </c>
      <c r="E61" s="60">
        <f t="shared" si="11"/>
        <v>1</v>
      </c>
      <c r="F61" s="51">
        <f>'[30]Для учреждений'!$H$6</f>
        <v>187567.06</v>
      </c>
      <c r="G61" s="51">
        <f>'[30]Для учреждений'!$H$7</f>
        <v>187567.06</v>
      </c>
      <c r="H61" s="41">
        <f t="shared" si="12"/>
        <v>3</v>
      </c>
      <c r="I61" s="61">
        <f t="shared" si="13"/>
        <v>1</v>
      </c>
      <c r="J61" s="51">
        <f>'[30]Для учреждений'!$H$10</f>
        <v>275501.13</v>
      </c>
      <c r="K61" s="51">
        <f>'[30]Для учреждений'!$H$11</f>
        <v>275501.13</v>
      </c>
      <c r="L61" s="41">
        <f t="shared" si="14"/>
        <v>3</v>
      </c>
      <c r="M61" s="61">
        <f t="shared" si="15"/>
        <v>3.156602024619088</v>
      </c>
      <c r="N61" s="62">
        <f t="shared" si="53"/>
        <v>187567.06</v>
      </c>
      <c r="O61" s="51">
        <f>'[30]Для учреждений'!$H$15</f>
        <v>59420.56</v>
      </c>
      <c r="P61" s="41">
        <f t="shared" si="16"/>
        <v>3</v>
      </c>
      <c r="Q61" s="61">
        <f t="shared" si="17"/>
        <v>1</v>
      </c>
      <c r="R61" s="63">
        <f t="shared" si="54"/>
        <v>275501.13</v>
      </c>
      <c r="S61" s="62">
        <f t="shared" si="55"/>
        <v>275501.13</v>
      </c>
      <c r="T61" s="51">
        <f t="shared" si="18"/>
        <v>3</v>
      </c>
      <c r="U61" s="61">
        <f t="shared" si="56"/>
        <v>-1</v>
      </c>
      <c r="V61" s="51">
        <f>'[30]Для учреждений'!$H$22</f>
        <v>0</v>
      </c>
      <c r="W61" s="51">
        <f>'[30]Для учреждений'!$H$23</f>
        <v>62134357.590000004</v>
      </c>
      <c r="X61" s="51">
        <f>'[30]Для учреждений'!$H$24</f>
        <v>0</v>
      </c>
      <c r="Y61" s="51">
        <f>'[30]Для учреждений'!$H$25</f>
        <v>0</v>
      </c>
      <c r="Z61" s="51">
        <f>'[30]Для учреждений'!$H$26</f>
        <v>0</v>
      </c>
      <c r="AA61" s="51">
        <f>'[30]Для учреждений'!$H$27</f>
        <v>62134357.590000004</v>
      </c>
      <c r="AB61" s="63">
        <f t="shared" si="19"/>
        <v>0</v>
      </c>
      <c r="AC61" s="60">
        <f t="shared" si="20"/>
        <v>1</v>
      </c>
      <c r="AD61" s="51">
        <f>'[30]Для учреждений'!$H$30</f>
        <v>3000000</v>
      </c>
      <c r="AE61" s="51">
        <f>'[30]Для учреждений'!$H$31</f>
        <v>3000000</v>
      </c>
      <c r="AF61" s="63">
        <f t="shared" si="21"/>
        <v>0</v>
      </c>
      <c r="AG61" s="64">
        <f t="shared" si="22"/>
        <v>-2</v>
      </c>
      <c r="AH61" s="65">
        <f>'[30]Для учреждений'!$H$34</f>
        <v>2</v>
      </c>
      <c r="AI61" s="65">
        <f>'[30]Для учреждений'!$H$35</f>
        <v>8</v>
      </c>
      <c r="AJ61" s="63"/>
      <c r="AK61" s="64"/>
      <c r="AL61" s="51"/>
      <c r="AM61" s="63"/>
      <c r="AN61" s="63"/>
      <c r="AO61" s="63"/>
      <c r="AP61" s="51">
        <v>0</v>
      </c>
      <c r="AQ61" s="51">
        <v>0</v>
      </c>
      <c r="AR61" s="63">
        <f t="shared" si="23"/>
        <v>0</v>
      </c>
      <c r="AS61" s="61">
        <f t="shared" si="24"/>
        <v>3.0096480661240296E-3</v>
      </c>
      <c r="AT61" s="62">
        <f>'[30]Для учреждений'!$H$46</f>
        <v>187567.06</v>
      </c>
      <c r="AU61" s="63">
        <f t="shared" si="58"/>
        <v>62134357.590000004</v>
      </c>
      <c r="AV61" s="63">
        <f t="shared" ref="AV61" si="69">IF(AW61/1&lt;$AY$7/100,0,IF(AW61/1&gt;$AX$7/100,$AV$7,($AX$7-$AY$7)*AW61))</f>
        <v>2</v>
      </c>
      <c r="AW61" s="61">
        <f t="shared" ref="AW61" si="70">AX61/AY61-1</f>
        <v>0.16612945452176175</v>
      </c>
      <c r="AX61" s="62">
        <f t="shared" si="60"/>
        <v>187567.06</v>
      </c>
      <c r="AY61" s="51">
        <f>'[30]Для учреждений'!$H$51</f>
        <v>160845.82999999999</v>
      </c>
      <c r="AZ61" s="63">
        <v>2</v>
      </c>
      <c r="BA61" s="63">
        <f t="shared" si="64"/>
        <v>187567.06</v>
      </c>
      <c r="BB61" s="63">
        <f>'[30]Для учреждений'!$H$54</f>
        <v>0</v>
      </c>
      <c r="BC61" s="63">
        <f t="shared" si="26"/>
        <v>1</v>
      </c>
      <c r="BD61" s="61">
        <f t="shared" si="27"/>
        <v>0</v>
      </c>
      <c r="BE61" s="51">
        <f>'[30]Для учреждений'!$H$57</f>
        <v>0</v>
      </c>
      <c r="BF61" s="51">
        <f>'[30]Для учреждений'!$H$58</f>
        <v>7082.19</v>
      </c>
      <c r="BG61" s="63">
        <f t="shared" si="28"/>
        <v>1</v>
      </c>
      <c r="BH61" s="51">
        <f>'[30]Для учреждений'!$H$60</f>
        <v>0</v>
      </c>
      <c r="BI61" s="51">
        <f>'[30]Для учреждений'!$H$61</f>
        <v>0</v>
      </c>
      <c r="BJ61" s="63">
        <f t="shared" si="29"/>
        <v>4</v>
      </c>
      <c r="BK61" s="61">
        <f t="shared" si="30"/>
        <v>0</v>
      </c>
      <c r="BL61" s="51">
        <f>'[30]Для учреждений'!$H$64</f>
        <v>0</v>
      </c>
      <c r="BM61" s="51">
        <f>'[30]Для учреждений'!$H$65</f>
        <v>6113.1</v>
      </c>
      <c r="BN61" s="51">
        <f>'[30]Для учреждений'!$H$66</f>
        <v>0</v>
      </c>
      <c r="BO61" s="51">
        <f>'[30]Для учреждений'!$H$67</f>
        <v>3823</v>
      </c>
      <c r="BP61" s="63">
        <f t="shared" si="31"/>
        <v>2</v>
      </c>
      <c r="BQ61" s="61">
        <f t="shared" si="32"/>
        <v>1.0342868848085309</v>
      </c>
      <c r="BR61" s="51">
        <f>'[30]Для учреждений'!$H$70</f>
        <v>19405795</v>
      </c>
      <c r="BS61" s="51">
        <f>'[30]Для учреждений'!$H$71</f>
        <v>20.8</v>
      </c>
      <c r="BT61" s="51">
        <f>'[30]Для учреждений'!$H$72</f>
        <v>11.6</v>
      </c>
      <c r="BU61" s="51">
        <f>'[30]Для учреждений'!$H$73</f>
        <v>77762.3</v>
      </c>
      <c r="BV61" s="63">
        <f t="shared" si="33"/>
        <v>0</v>
      </c>
      <c r="BW61" s="61">
        <f t="shared" si="34"/>
        <v>0.83722762563944653</v>
      </c>
      <c r="BX61" s="51">
        <f>'[30]Для учреждений'!$H$76</f>
        <v>52177637</v>
      </c>
      <c r="BY61" s="62">
        <f>'[30]Для учреждений'!$H$77</f>
        <v>62321924.650000006</v>
      </c>
      <c r="BZ61" s="66">
        <f t="shared" si="35"/>
        <v>2</v>
      </c>
      <c r="CA61" s="67">
        <f t="shared" si="0"/>
        <v>2</v>
      </c>
      <c r="CB61" s="51">
        <f>'[30]Для учреждений'!$H$80</f>
        <v>1</v>
      </c>
      <c r="CC61" s="51">
        <f>'[30]Для учреждений'!$H$81</f>
        <v>1</v>
      </c>
      <c r="CD61" s="51">
        <f>'[30]Для учреждений'!$H$82</f>
        <v>1</v>
      </c>
      <c r="CE61" s="63">
        <f t="shared" si="36"/>
        <v>3</v>
      </c>
      <c r="CF61" s="61">
        <f t="shared" si="37"/>
        <v>1</v>
      </c>
      <c r="CG61" s="51">
        <f>'[30]Для учреждений'!$H$85</f>
        <v>2</v>
      </c>
      <c r="CH61" s="51">
        <f>'[30]Для учреждений'!$H$86</f>
        <v>2</v>
      </c>
      <c r="CI61" s="66">
        <f t="shared" si="38"/>
        <v>5</v>
      </c>
      <c r="CJ61" s="51">
        <f>'[30]Для учреждений'!$H$88</f>
        <v>0</v>
      </c>
      <c r="CK61" s="63">
        <f t="shared" si="62"/>
        <v>2</v>
      </c>
      <c r="CL61" s="51">
        <f>'[30]Для учреждений'!$H$90</f>
        <v>80</v>
      </c>
      <c r="CM61" s="51">
        <f>'[30]Для учреждений'!$H$91</f>
        <v>80</v>
      </c>
      <c r="CN61" s="66">
        <f t="shared" si="39"/>
        <v>3</v>
      </c>
      <c r="CO61" s="51">
        <f>'[30]Для учреждений'!$H$93</f>
        <v>0</v>
      </c>
      <c r="CP61" s="66">
        <f t="shared" si="40"/>
        <v>3</v>
      </c>
      <c r="CQ61" s="51">
        <f>'[30]Для учреждений'!$H$95</f>
        <v>0</v>
      </c>
      <c r="CR61" s="63"/>
      <c r="CS61" s="51"/>
      <c r="CT61" s="63"/>
      <c r="CU61" s="63">
        <f t="shared" si="41"/>
        <v>5</v>
      </c>
      <c r="CV61" s="51">
        <f>'[30]Для учреждений'!$H$100</f>
        <v>6</v>
      </c>
      <c r="CW61" s="63">
        <f>'[30]Для учреждений'!$H$101</f>
        <v>6</v>
      </c>
      <c r="CX61" s="68">
        <f t="shared" si="2"/>
        <v>4</v>
      </c>
      <c r="CY61" s="51">
        <f>'[30]Для учреждений'!$H$103</f>
        <v>0</v>
      </c>
      <c r="CZ61" s="51">
        <f>'[30]Для учреждений'!$H$104</f>
        <v>13.67</v>
      </c>
      <c r="DA61" s="63">
        <f t="shared" si="42"/>
        <v>4</v>
      </c>
      <c r="DB61" s="61">
        <f t="shared" si="43"/>
        <v>1</v>
      </c>
      <c r="DC61" s="51">
        <f>'[30]Для учреждений'!$H$107</f>
        <v>63059.86</v>
      </c>
      <c r="DD61" s="51">
        <f>'[30]Для учреждений'!$H$108</f>
        <v>63059.86</v>
      </c>
      <c r="DE61" s="63">
        <f t="shared" si="44"/>
        <v>3</v>
      </c>
      <c r="DF61" s="61">
        <f t="shared" si="45"/>
        <v>0</v>
      </c>
      <c r="DG61" s="51">
        <f>'[30]Для учреждений'!$H$111</f>
        <v>0</v>
      </c>
      <c r="DH61" s="51">
        <f>'[30]Для учреждений'!$H$112</f>
        <v>62784.36</v>
      </c>
      <c r="DI61" s="63"/>
      <c r="DJ61" s="51"/>
      <c r="DK61" s="51"/>
      <c r="DL61" s="63">
        <f t="shared" si="46"/>
        <v>5</v>
      </c>
      <c r="DM61" s="69">
        <f t="shared" si="47"/>
        <v>1</v>
      </c>
      <c r="DN61" s="70">
        <f>'[30]Для учреждений'!$H$118</f>
        <v>12</v>
      </c>
      <c r="DO61" s="70">
        <f>'[30]Для учреждений'!$H$119</f>
        <v>12</v>
      </c>
      <c r="DP61" s="63">
        <f t="shared" si="48"/>
        <v>4</v>
      </c>
      <c r="DQ61" s="61">
        <f t="shared" si="49"/>
        <v>1</v>
      </c>
      <c r="DR61" s="70">
        <f>'[30]Для учреждений'!$H$122</f>
        <v>42</v>
      </c>
      <c r="DS61" s="70">
        <f>'[30]Для учреждений'!$H$123</f>
        <v>42</v>
      </c>
      <c r="DT61" s="71">
        <f t="shared" si="50"/>
        <v>70</v>
      </c>
      <c r="DU61" s="72">
        <f t="shared" si="51"/>
        <v>3</v>
      </c>
      <c r="DV61" s="72" t="e">
        <f t="shared" ref="DV61:DV67" si="71">RANK(DT61,$DT$9:$DT$67)</f>
        <v>#DIV/0!</v>
      </c>
      <c r="DW61" s="73"/>
    </row>
    <row r="62" spans="1:127" customFormat="1" ht="45" hidden="1" x14ac:dyDescent="0.25">
      <c r="A62" s="13">
        <v>54</v>
      </c>
      <c r="B62" s="6" t="s">
        <v>150</v>
      </c>
      <c r="C62" s="6" t="s">
        <v>200</v>
      </c>
      <c r="D62" s="10">
        <f t="shared" si="10"/>
        <v>0</v>
      </c>
      <c r="E62" s="19">
        <f t="shared" si="11"/>
        <v>1.0498581576470587</v>
      </c>
      <c r="F62" s="4">
        <f>'[31]Для учреждений'!$H$6</f>
        <v>8923794.3399999999</v>
      </c>
      <c r="G62" s="30">
        <f>'[31]Для учреждений'!$H$7</f>
        <v>8500000</v>
      </c>
      <c r="H62" s="10">
        <f t="shared" si="12"/>
        <v>0</v>
      </c>
      <c r="I62" s="14">
        <f t="shared" si="13"/>
        <v>0.63482123169559679</v>
      </c>
      <c r="J62" s="30">
        <f>'[31]Для учреждений'!$H$10</f>
        <v>6674318.1299999999</v>
      </c>
      <c r="K62" s="30">
        <f>'[31]Для учреждений'!$H$11</f>
        <v>10513697.08</v>
      </c>
      <c r="L62" s="10">
        <f t="shared" si="14"/>
        <v>3</v>
      </c>
      <c r="M62" s="14">
        <f t="shared" si="15"/>
        <v>1.3728914369230769</v>
      </c>
      <c r="N62" s="25">
        <f t="shared" si="53"/>
        <v>8923794.3399999999</v>
      </c>
      <c r="O62" s="30">
        <f>'[31]Для учреждений'!$H$15</f>
        <v>6500000</v>
      </c>
      <c r="P62" s="10">
        <f t="shared" si="16"/>
        <v>0</v>
      </c>
      <c r="Q62" s="14">
        <f t="shared" si="17"/>
        <v>0.63482123169559679</v>
      </c>
      <c r="R62" s="32">
        <f>J62</f>
        <v>6674318.1299999999</v>
      </c>
      <c r="S62" s="15">
        <f t="shared" si="55"/>
        <v>10513697.08</v>
      </c>
      <c r="T62" s="9">
        <f t="shared" si="18"/>
        <v>3</v>
      </c>
      <c r="U62" s="14">
        <f t="shared" si="56"/>
        <v>5.004304464178674E-3</v>
      </c>
      <c r="V62" s="30">
        <f>'[31]Для учреждений'!$H$22</f>
        <v>2283641.17</v>
      </c>
      <c r="W62" s="30">
        <f>'[31]Для учреждений'!$H$23</f>
        <v>117677.79</v>
      </c>
      <c r="X62" s="30">
        <f>'[31]Для учреждений'!$H$24</f>
        <v>0</v>
      </c>
      <c r="Y62" s="30">
        <f>'[31]Для учреждений'!$H$25</f>
        <v>1660878.43</v>
      </c>
      <c r="Z62" s="30">
        <f>'[31]Для учреждений'!$H$26</f>
        <v>0</v>
      </c>
      <c r="AA62" s="30">
        <f>'[31]Для учреждений'!$H$27</f>
        <v>100930100</v>
      </c>
      <c r="AB62" s="32">
        <f t="shared" si="19"/>
        <v>3</v>
      </c>
      <c r="AC62" s="19">
        <f t="shared" si="20"/>
        <v>0</v>
      </c>
      <c r="AD62" s="30">
        <f>'[31]Для учреждений'!$H$30</f>
        <v>8000</v>
      </c>
      <c r="AE62" s="30">
        <f>'[31]Для учреждений'!$H$31</f>
        <v>0</v>
      </c>
      <c r="AF62" s="10">
        <f t="shared" si="21"/>
        <v>1</v>
      </c>
      <c r="AG62" s="16">
        <f t="shared" si="22"/>
        <v>4</v>
      </c>
      <c r="AH62" s="30">
        <f>'[31]Для учреждений'!$H$34</f>
        <v>21</v>
      </c>
      <c r="AI62" s="30">
        <f>'[31]Для учреждений'!$H$35</f>
        <v>21</v>
      </c>
      <c r="AJ62" s="32"/>
      <c r="AK62" s="16"/>
      <c r="AL62" s="30">
        <f>'[31]Для учреждений'!$H$38</f>
        <v>0</v>
      </c>
      <c r="AM62" s="30">
        <f>'[31]Для учреждений'!$H$39</f>
        <v>0</v>
      </c>
      <c r="AN62" s="10"/>
      <c r="AO62" s="10"/>
      <c r="AP62" s="30">
        <f>'[31]Для учреждений'!$H$42</f>
        <v>2283641.17</v>
      </c>
      <c r="AQ62" s="30">
        <f>'[31]Для учреждений'!$H$43</f>
        <v>100930100</v>
      </c>
      <c r="AR62" s="10">
        <f t="shared" si="23"/>
        <v>0</v>
      </c>
      <c r="AS62" s="14">
        <f t="shared" si="24"/>
        <v>8.1233299862640079E-2</v>
      </c>
      <c r="AT62" s="25">
        <f t="shared" si="57"/>
        <v>8923794.3399999999</v>
      </c>
      <c r="AU62" s="10">
        <f t="shared" si="58"/>
        <v>100930100</v>
      </c>
      <c r="AV62" s="10">
        <f t="shared" si="25"/>
        <v>0</v>
      </c>
      <c r="AW62" s="14">
        <f t="shared" si="59"/>
        <v>1.4676769017150093E-2</v>
      </c>
      <c r="AX62" s="25">
        <f t="shared" si="60"/>
        <v>8923794.3399999999</v>
      </c>
      <c r="AY62" s="30">
        <f>'[31]Для учреждений'!$H$51</f>
        <v>8794716.3200000003</v>
      </c>
      <c r="AZ62" s="10">
        <v>2</v>
      </c>
      <c r="BA62" s="32">
        <f t="shared" si="64"/>
        <v>8923794.3399999999</v>
      </c>
      <c r="BB62" s="10">
        <v>0</v>
      </c>
      <c r="BC62" s="32">
        <f t="shared" si="26"/>
        <v>1</v>
      </c>
      <c r="BD62" s="14">
        <f t="shared" si="27"/>
        <v>0</v>
      </c>
      <c r="BE62" s="9"/>
      <c r="BF62" s="30">
        <f>'[31]Для учреждений'!$H$58</f>
        <v>739403.36</v>
      </c>
      <c r="BG62" s="10">
        <f t="shared" si="28"/>
        <v>1</v>
      </c>
      <c r="BH62" s="9"/>
      <c r="BI62" s="30">
        <f>'[31]Для учреждений'!$H$61</f>
        <v>0</v>
      </c>
      <c r="BJ62" s="32">
        <f t="shared" si="29"/>
        <v>4</v>
      </c>
      <c r="BK62" s="14">
        <f t="shared" si="30"/>
        <v>0</v>
      </c>
      <c r="BL62" s="30">
        <f>'[31]Для учреждений'!$H$64</f>
        <v>0</v>
      </c>
      <c r="BM62" s="30">
        <f>'[31]Для учреждений'!$H$65</f>
        <v>75.5</v>
      </c>
      <c r="BN62" s="30">
        <f>'[31]Для учреждений'!$H$66</f>
        <v>0</v>
      </c>
      <c r="BO62" s="30">
        <f>'[31]Для учреждений'!$H$67</f>
        <v>11.6</v>
      </c>
      <c r="BP62" s="10">
        <f t="shared" si="31"/>
        <v>0</v>
      </c>
      <c r="BQ62" s="14">
        <f t="shared" si="32"/>
        <v>1.2135812496299074</v>
      </c>
      <c r="BR62" s="30">
        <f>'[31]Для учреждений'!$H$70</f>
        <v>20650300</v>
      </c>
      <c r="BS62" s="30">
        <f>'[31]Для учреждений'!$H$71</f>
        <v>19.47</v>
      </c>
      <c r="BT62" s="30">
        <f>'[31]Для учреждений'!$H$72</f>
        <v>12</v>
      </c>
      <c r="BU62" s="30">
        <f>'[31]Для учреждений'!$H$73</f>
        <v>72830</v>
      </c>
      <c r="BV62" s="10">
        <f t="shared" si="33"/>
        <v>0</v>
      </c>
      <c r="BW62" s="14">
        <f t="shared" si="34"/>
        <v>0.63070257805846308</v>
      </c>
      <c r="BX62" s="30">
        <f>'[31]Для учреждений'!$H$76</f>
        <v>69285134.370000005</v>
      </c>
      <c r="BY62" s="25">
        <f t="shared" si="61"/>
        <v>109853894.34</v>
      </c>
      <c r="BZ62" s="3">
        <f t="shared" si="35"/>
        <v>2</v>
      </c>
      <c r="CA62" s="18">
        <f t="shared" si="0"/>
        <v>0.8</v>
      </c>
      <c r="CB62" s="30">
        <f>'[31]Для учреждений'!$H$80</f>
        <v>0</v>
      </c>
      <c r="CC62" s="30">
        <f>'[31]Для учреждений'!$H$81</f>
        <v>4</v>
      </c>
      <c r="CD62" s="30">
        <f>'[31]Для учреждений'!$H$82</f>
        <v>5</v>
      </c>
      <c r="CE62" s="10">
        <f t="shared" si="36"/>
        <v>3</v>
      </c>
      <c r="CF62" s="14">
        <f t="shared" si="37"/>
        <v>1</v>
      </c>
      <c r="CG62" s="30">
        <f>'[31]Для учреждений'!$H$85</f>
        <v>100</v>
      </c>
      <c r="CH62" s="30">
        <f>'[31]Для учреждений'!$H$86</f>
        <v>100</v>
      </c>
      <c r="CI62" s="3">
        <f t="shared" si="38"/>
        <v>5</v>
      </c>
      <c r="CJ62" s="30">
        <f>'[31]Для учреждений'!$H$88</f>
        <v>0</v>
      </c>
      <c r="CK62" s="10">
        <f t="shared" si="62"/>
        <v>2</v>
      </c>
      <c r="CL62" s="30">
        <f>'[31]Для учреждений'!$H$90</f>
        <v>90</v>
      </c>
      <c r="CM62" s="30">
        <f>'[31]Для учреждений'!$H$91</f>
        <v>90</v>
      </c>
      <c r="CN62" s="3">
        <f t="shared" si="39"/>
        <v>3</v>
      </c>
      <c r="CO62" s="30">
        <f>'[31]Для учреждений'!$H$93</f>
        <v>0</v>
      </c>
      <c r="CP62" s="3">
        <f t="shared" si="40"/>
        <v>3</v>
      </c>
      <c r="CQ62" s="30">
        <f>'[31]Для учреждений'!$H$95</f>
        <v>0</v>
      </c>
      <c r="CR62" s="10"/>
      <c r="CS62" s="30">
        <f>'[31]Для учреждений'!$H$97</f>
        <v>4</v>
      </c>
      <c r="CT62" s="30">
        <f>'[31]Для учреждений'!$H$98</f>
        <v>4</v>
      </c>
      <c r="CU62" s="10">
        <f t="shared" si="41"/>
        <v>5</v>
      </c>
      <c r="CV62" s="30">
        <f>'[31]Для учреждений'!$H$100</f>
        <v>6</v>
      </c>
      <c r="CW62" s="30">
        <f>'[31]Для учреждений'!$H$101</f>
        <v>6</v>
      </c>
      <c r="CX62" s="5">
        <f t="shared" si="2"/>
        <v>4</v>
      </c>
      <c r="CY62" s="30">
        <f>'[31]Для учреждений'!$H$103</f>
        <v>0</v>
      </c>
      <c r="CZ62" s="30">
        <f>'[31]Для учреждений'!$H$104</f>
        <v>0</v>
      </c>
      <c r="DA62" s="32">
        <f t="shared" si="42"/>
        <v>3.2746435656539159</v>
      </c>
      <c r="DB62" s="14">
        <f t="shared" si="43"/>
        <v>0.95642591588375225</v>
      </c>
      <c r="DC62" s="30">
        <f>'[31]Для учреждений'!$H$107</f>
        <v>134571.9</v>
      </c>
      <c r="DD62" s="30">
        <f>'[31]Для учреждений'!$H$108</f>
        <v>140702.9</v>
      </c>
      <c r="DE62" s="32">
        <f t="shared" si="44"/>
        <v>3</v>
      </c>
      <c r="DF62" s="14">
        <f t="shared" si="45"/>
        <v>0</v>
      </c>
      <c r="DG62" s="30">
        <f>'[31]Для учреждений'!$H$111</f>
        <v>0</v>
      </c>
      <c r="DH62" s="30">
        <f>'[31]Для учреждений'!$H$112</f>
        <v>134571.9</v>
      </c>
      <c r="DI62" s="10">
        <v>3</v>
      </c>
      <c r="DJ62" s="30">
        <f>'[31]Для учреждений'!$H$114</f>
        <v>0</v>
      </c>
      <c r="DK62" s="30" t="str">
        <f>'[31]Для учреждений'!$H$115</f>
        <v>-</v>
      </c>
      <c r="DL62" s="10">
        <f t="shared" si="46"/>
        <v>5</v>
      </c>
      <c r="DM62" s="17">
        <f t="shared" si="47"/>
        <v>1</v>
      </c>
      <c r="DN62" s="30">
        <f>'[31]Для учреждений'!$H$118</f>
        <v>100</v>
      </c>
      <c r="DO62" s="30">
        <f>'[31]Для учреждений'!$H$119</f>
        <v>100</v>
      </c>
      <c r="DP62" s="10">
        <f>IF(DR62/DS62&lt;$DS$7/100,0,IF(DR62/DS62&gt;$DR$7/100,$DP$7,$DP$7*(DR62/DS62-$DS$7/100)/(($DR$7-$DS$7)/100)))</f>
        <v>4</v>
      </c>
      <c r="DQ62" s="14">
        <f t="shared" si="49"/>
        <v>1</v>
      </c>
      <c r="DR62" s="30">
        <f>'[31]Для учреждений'!$H$122</f>
        <v>79.7</v>
      </c>
      <c r="DS62" s="30">
        <f>'[31]Для учреждений'!$H$123</f>
        <v>79.7</v>
      </c>
      <c r="DT62" s="22">
        <f t="shared" si="50"/>
        <v>63.274643565653918</v>
      </c>
      <c r="DU62" s="23">
        <f t="shared" si="51"/>
        <v>3</v>
      </c>
      <c r="DV62" s="23" t="e">
        <f t="shared" si="71"/>
        <v>#DIV/0!</v>
      </c>
      <c r="DW62" s="38"/>
    </row>
    <row r="63" spans="1:127" customFormat="1" ht="30" hidden="1" x14ac:dyDescent="0.25">
      <c r="A63" s="13">
        <v>55</v>
      </c>
      <c r="B63" s="6" t="s">
        <v>150</v>
      </c>
      <c r="C63" s="6" t="s">
        <v>201</v>
      </c>
      <c r="D63" s="10">
        <f t="shared" si="10"/>
        <v>0</v>
      </c>
      <c r="E63" s="19">
        <f t="shared" si="11"/>
        <v>0.64030187852269549</v>
      </c>
      <c r="F63" s="4">
        <f>'[32]Для учреждений'!$H$6</f>
        <v>4020122.82</v>
      </c>
      <c r="G63" s="30">
        <f>'[32]Для учреждений'!$H$7</f>
        <v>6278480.4400000004</v>
      </c>
      <c r="H63" s="10">
        <f t="shared" si="12"/>
        <v>0</v>
      </c>
      <c r="I63" s="14">
        <f t="shared" si="13"/>
        <v>0.66741104569094445</v>
      </c>
      <c r="J63" s="30">
        <f>'[32]Для учреждений'!$H$10</f>
        <v>4678724.51</v>
      </c>
      <c r="K63" s="30">
        <f>'[32]Для учреждений'!$H$11</f>
        <v>7010259.3300000001</v>
      </c>
      <c r="L63" s="10">
        <f t="shared" si="14"/>
        <v>0</v>
      </c>
      <c r="M63" s="14">
        <f t="shared" si="15"/>
        <v>0.695705880073897</v>
      </c>
      <c r="N63" s="25">
        <f t="shared" si="53"/>
        <v>4020122.82</v>
      </c>
      <c r="O63" s="30">
        <f>'[32]Для учреждений'!$H$15</f>
        <v>5778480.4400000004</v>
      </c>
      <c r="P63" s="10">
        <f t="shared" si="16"/>
        <v>0</v>
      </c>
      <c r="Q63" s="14">
        <f t="shared" si="17"/>
        <v>0.66741104569094445</v>
      </c>
      <c r="R63" s="32">
        <f t="shared" si="54"/>
        <v>4678724.51</v>
      </c>
      <c r="S63" s="15">
        <f t="shared" si="55"/>
        <v>7010259.3300000001</v>
      </c>
      <c r="T63" s="9">
        <f t="shared" si="18"/>
        <v>3</v>
      </c>
      <c r="U63" s="14">
        <f t="shared" si="56"/>
        <v>-2.2206433623718311E-2</v>
      </c>
      <c r="V63" s="30">
        <f>'[32]Для учреждений'!$H$22</f>
        <v>11091948.109999999</v>
      </c>
      <c r="W63" s="30">
        <f>'[32]Для учреждений'!$H$23</f>
        <v>0</v>
      </c>
      <c r="X63" s="30">
        <f>'[32]Для учреждений'!$H$24</f>
        <v>0</v>
      </c>
      <c r="Y63" s="30">
        <f>'[32]Для учреждений'!$H$25</f>
        <v>14218088.560000001</v>
      </c>
      <c r="Z63" s="30">
        <f>'[32]Для учреждений'!$H$26</f>
        <v>0</v>
      </c>
      <c r="AA63" s="30">
        <f>'[32]Для учреждений'!$H$27</f>
        <v>140776340</v>
      </c>
      <c r="AB63" s="32">
        <f t="shared" si="19"/>
        <v>0</v>
      </c>
      <c r="AC63" s="19">
        <f t="shared" si="20"/>
        <v>0.60576438922418085</v>
      </c>
      <c r="AD63" s="30">
        <f>'[32]Для учреждений'!$H$30</f>
        <v>24209332.690000001</v>
      </c>
      <c r="AE63" s="30">
        <f>'[32]Для учреждений'!$H$31</f>
        <v>39964932.109999999</v>
      </c>
      <c r="AF63" s="10">
        <f t="shared" si="21"/>
        <v>0</v>
      </c>
      <c r="AG63" s="16">
        <f t="shared" si="22"/>
        <v>-25</v>
      </c>
      <c r="AH63" s="30">
        <f>'[32]Для учреждений'!$H$34</f>
        <v>3</v>
      </c>
      <c r="AI63" s="30">
        <f>'[32]Для учреждений'!$H$35</f>
        <v>32</v>
      </c>
      <c r="AJ63" s="32"/>
      <c r="AK63" s="16"/>
      <c r="AL63" s="30">
        <f>'[32]Для учреждений'!$H$38</f>
        <v>0</v>
      </c>
      <c r="AM63" s="30">
        <f>'[32]Для учреждений'!$H$39</f>
        <v>0</v>
      </c>
      <c r="AN63" s="10"/>
      <c r="AO63" s="10"/>
      <c r="AP63" s="30">
        <f>'[32]Для учреждений'!$H$42</f>
        <v>0</v>
      </c>
      <c r="AQ63" s="30">
        <f>'[32]Для учреждений'!$H$43</f>
        <v>0</v>
      </c>
      <c r="AR63" s="10">
        <f t="shared" si="23"/>
        <v>0</v>
      </c>
      <c r="AS63" s="14">
        <f t="shared" si="24"/>
        <v>2.7763957362670608E-2</v>
      </c>
      <c r="AT63" s="25">
        <f t="shared" si="57"/>
        <v>4020122.82</v>
      </c>
      <c r="AU63" s="10">
        <f t="shared" si="58"/>
        <v>140776340</v>
      </c>
      <c r="AV63" s="10">
        <f t="shared" si="25"/>
        <v>0</v>
      </c>
      <c r="AW63" s="14">
        <f t="shared" si="59"/>
        <v>-0.12775946830154095</v>
      </c>
      <c r="AX63" s="25">
        <f t="shared" si="60"/>
        <v>4020122.82</v>
      </c>
      <c r="AY63" s="30">
        <f>'[32]Для учреждений'!$H$51</f>
        <v>4608961.26</v>
      </c>
      <c r="AZ63" s="10">
        <v>2</v>
      </c>
      <c r="BA63" s="32">
        <f t="shared" si="64"/>
        <v>4020122.82</v>
      </c>
      <c r="BB63" s="10">
        <v>0</v>
      </c>
      <c r="BC63" s="32">
        <f t="shared" si="26"/>
        <v>1</v>
      </c>
      <c r="BD63" s="14">
        <f t="shared" si="27"/>
        <v>0</v>
      </c>
      <c r="BE63" s="9"/>
      <c r="BF63" s="30">
        <f>'[32]Для учреждений'!$H$51</f>
        <v>4608961.26</v>
      </c>
      <c r="BG63" s="10">
        <f t="shared" si="28"/>
        <v>1</v>
      </c>
      <c r="BH63" s="9"/>
      <c r="BI63" s="30">
        <f>'[32]Для учреждений'!$H$61</f>
        <v>8364168.7400000002</v>
      </c>
      <c r="BJ63" s="32">
        <f t="shared" si="29"/>
        <v>4</v>
      </c>
      <c r="BK63" s="14">
        <f t="shared" si="30"/>
        <v>0</v>
      </c>
      <c r="BL63" s="30">
        <f>'[32]Для учреждений'!$H$64</f>
        <v>0</v>
      </c>
      <c r="BM63" s="30">
        <f>'[32]Для учреждений'!$H$65</f>
        <v>95958.62</v>
      </c>
      <c r="BN63" s="30">
        <f>'[32]Для учреждений'!$H$66</f>
        <v>94702.06</v>
      </c>
      <c r="BO63" s="30">
        <f>'[32]Для учреждений'!$H$67</f>
        <v>4699.59</v>
      </c>
      <c r="BP63" s="10">
        <f t="shared" si="31"/>
        <v>2</v>
      </c>
      <c r="BQ63" s="14">
        <f t="shared" si="32"/>
        <v>1.0172433281508237</v>
      </c>
      <c r="BR63" s="30">
        <f>'[32]Для учреждений'!$H$70</f>
        <v>33247200</v>
      </c>
      <c r="BS63" s="30">
        <f>'[32]Для учреждений'!$H$71</f>
        <v>32.6</v>
      </c>
      <c r="BT63" s="30">
        <f>'[32]Для учреждений'!$H$72</f>
        <v>12</v>
      </c>
      <c r="BU63" s="30">
        <f>'[32]Для учреждений'!$H$73</f>
        <v>83547.100000000006</v>
      </c>
      <c r="BV63" s="10">
        <f t="shared" si="33"/>
        <v>0</v>
      </c>
      <c r="BW63" s="14">
        <f t="shared" si="34"/>
        <v>0.64473076981204669</v>
      </c>
      <c r="BX63" s="30">
        <f>'[32]Для учреждений'!$H$76</f>
        <v>93354734.939999998</v>
      </c>
      <c r="BY63" s="25">
        <f t="shared" si="61"/>
        <v>144796462.81999999</v>
      </c>
      <c r="BZ63" s="3">
        <f t="shared" si="35"/>
        <v>2</v>
      </c>
      <c r="CA63" s="18">
        <f t="shared" ref="CA63:CA67" si="72">(CB63+CC63)/CD63</f>
        <v>1.6</v>
      </c>
      <c r="CB63" s="30">
        <f>'[32]Для учреждений'!$H$80</f>
        <v>3</v>
      </c>
      <c r="CC63" s="30">
        <f>'[32]Для учреждений'!$H$81</f>
        <v>5</v>
      </c>
      <c r="CD63" s="30">
        <f>'[32]Для учреждений'!$H$82</f>
        <v>5</v>
      </c>
      <c r="CE63" s="10">
        <f t="shared" si="36"/>
        <v>3</v>
      </c>
      <c r="CF63" s="14">
        <f t="shared" si="37"/>
        <v>1</v>
      </c>
      <c r="CG63" s="30">
        <f>'[32]Для учреждений'!$H$85</f>
        <v>2</v>
      </c>
      <c r="CH63" s="30">
        <f>'[32]Для учреждений'!$H$86</f>
        <v>2</v>
      </c>
      <c r="CI63" s="3">
        <f t="shared" si="38"/>
        <v>5</v>
      </c>
      <c r="CJ63" s="30">
        <f>'[32]Для учреждений'!$H$88</f>
        <v>0</v>
      </c>
      <c r="CK63" s="10">
        <f t="shared" ref="CK63:CK69" si="73">IF(CL63/CM63&lt;$CL$7/100,0,IF(CL63/CM63&gt;$CM$7/100,$CK$7,$CK$7*(CL63/CM63-$CK$7/100)/(($CL$7-$CM$7)/100)))</f>
        <v>0</v>
      </c>
      <c r="CL63" s="30">
        <f>'[32]Для учреждений'!$H$90</f>
        <v>74</v>
      </c>
      <c r="CM63" s="30">
        <f>'[32]Для учреждений'!$H$91</f>
        <v>92</v>
      </c>
      <c r="CN63" s="3">
        <f t="shared" si="39"/>
        <v>3</v>
      </c>
      <c r="CO63" s="30">
        <f>'[32]Для учреждений'!$H$93</f>
        <v>0</v>
      </c>
      <c r="CP63" s="3">
        <f t="shared" si="40"/>
        <v>3</v>
      </c>
      <c r="CQ63" s="30">
        <f>'[32]Для учреждений'!$H$95</f>
        <v>0</v>
      </c>
      <c r="CR63" s="10"/>
      <c r="CS63" s="30">
        <f>'[32]Для учреждений'!$H$97</f>
        <v>4</v>
      </c>
      <c r="CT63" s="30">
        <f>'[32]Для учреждений'!$H$98</f>
        <v>4</v>
      </c>
      <c r="CU63" s="10">
        <f t="shared" si="41"/>
        <v>5</v>
      </c>
      <c r="CV63" s="30">
        <f>'[32]Для учреждений'!$H$100</f>
        <v>6</v>
      </c>
      <c r="CW63" s="30">
        <f>'[32]Для учреждений'!$H$101</f>
        <v>6</v>
      </c>
      <c r="CX63" s="5">
        <f t="shared" ref="CX63:CX69" si="74">IF(CY63&gt;0,0,4)</f>
        <v>4</v>
      </c>
      <c r="CY63" s="27">
        <v>0</v>
      </c>
      <c r="CZ63" s="30">
        <f>'[32]Для учреждений'!$H$104</f>
        <v>0</v>
      </c>
      <c r="DA63" s="32">
        <f t="shared" si="42"/>
        <v>4</v>
      </c>
      <c r="DB63" s="14">
        <f t="shared" si="43"/>
        <v>1</v>
      </c>
      <c r="DC63" s="30">
        <f>'[32]Для учреждений'!$H$107</f>
        <v>184327.98</v>
      </c>
      <c r="DD63" s="30">
        <f>'[32]Для учреждений'!$H$108</f>
        <v>184327.98</v>
      </c>
      <c r="DE63" s="32">
        <f t="shared" si="44"/>
        <v>3</v>
      </c>
      <c r="DF63" s="14">
        <f t="shared" si="45"/>
        <v>0</v>
      </c>
      <c r="DG63" s="30">
        <f>'[32]Для учреждений'!$H$111</f>
        <v>0</v>
      </c>
      <c r="DH63" s="30">
        <f>'[32]Для учреждений'!$H$112</f>
        <v>0</v>
      </c>
      <c r="DI63" s="10">
        <v>3</v>
      </c>
      <c r="DJ63" s="30">
        <f>'[32]Для учреждений'!$H$114</f>
        <v>0</v>
      </c>
      <c r="DK63" s="30">
        <f>'[32]Для учреждений'!$H$115</f>
        <v>0</v>
      </c>
      <c r="DL63" s="10">
        <f t="shared" si="46"/>
        <v>5</v>
      </c>
      <c r="DM63" s="17">
        <f t="shared" si="47"/>
        <v>1</v>
      </c>
      <c r="DN63" s="30">
        <f>'[32]Для учреждений'!$H$118</f>
        <v>100</v>
      </c>
      <c r="DO63" s="30">
        <f>'[32]Для учреждений'!$H$119</f>
        <v>100</v>
      </c>
      <c r="DP63" s="10">
        <f t="shared" si="48"/>
        <v>1.5519125683060111</v>
      </c>
      <c r="DQ63" s="14">
        <f t="shared" si="49"/>
        <v>0.54098360655737709</v>
      </c>
      <c r="DR63" s="30">
        <f>'[32]Для учреждений'!$H$122</f>
        <v>66</v>
      </c>
      <c r="DS63" s="30">
        <f>'[32]Для учреждений'!$H$123</f>
        <v>122</v>
      </c>
      <c r="DT63" s="22">
        <f t="shared" si="50"/>
        <v>54.551912568306008</v>
      </c>
      <c r="DU63" s="23">
        <f t="shared" si="51"/>
        <v>3</v>
      </c>
      <c r="DV63" s="23" t="e">
        <f t="shared" si="71"/>
        <v>#DIV/0!</v>
      </c>
      <c r="DW63" s="38"/>
    </row>
    <row r="64" spans="1:127" customFormat="1" ht="45" hidden="1" x14ac:dyDescent="0.25">
      <c r="A64" s="36">
        <v>56</v>
      </c>
      <c r="B64" s="6" t="s">
        <v>150</v>
      </c>
      <c r="C64" s="6" t="s">
        <v>202</v>
      </c>
      <c r="D64" s="10">
        <f t="shared" ref="D64:D67" si="75">IF(E64&gt;1,0,IF(F64/G64&lt;$G$7/100,0,IF(F64/G64&gt;$F$7/100,3,$D$7*(F64/G64-$G$7/100)/(($F$7-$G$7)/100))))</f>
        <v>3</v>
      </c>
      <c r="E64" s="19">
        <f t="shared" ref="E64:E70" si="76">IF(G64=0,0,F64/G64)</f>
        <v>0.98685344721472457</v>
      </c>
      <c r="F64" s="4">
        <f>'[33]Для учреждений'!$H$6</f>
        <v>171802694.5</v>
      </c>
      <c r="G64" s="30">
        <f>'[33]Для учреждений'!$H$7</f>
        <v>174091396.22999999</v>
      </c>
      <c r="H64" s="10">
        <f t="shared" ref="H64:H67" si="77">IF(J64/K64&lt;$K$7/100,0,IF(J64/K64&gt;$J$7/100,3,$H$7*(J64/K64-$K$7/100)/(($J$7-$K$7)/100)))</f>
        <v>1.1308006235462977</v>
      </c>
      <c r="I64" s="14">
        <f t="shared" ref="I64:I70" si="78">IF(K64=0,0,J64/K64)</f>
        <v>0.93015468329456796</v>
      </c>
      <c r="J64" s="30">
        <f>'[33]Для учреждений'!$H$10</f>
        <v>194495673.84</v>
      </c>
      <c r="K64" s="30">
        <f>'[33]Для учреждений'!$H$11</f>
        <v>209100354.31</v>
      </c>
      <c r="L64" s="10">
        <f t="shared" ref="L64:L66" si="79">IF(N64/O64&lt;$O$7/100,0,IF(N64/O64&gt;$N$7/100,3,$L$7*(N64/O64-$O$7/100)/(($N$7-$O$7)/100)))</f>
        <v>3</v>
      </c>
      <c r="M64" s="14">
        <f t="shared" ref="M64:M70" si="80">IF(O64=0,0,N64/O64)</f>
        <v>1.0304864113483685</v>
      </c>
      <c r="N64" s="25">
        <f t="shared" ref="N64:N69" si="81">F64</f>
        <v>171802694.5</v>
      </c>
      <c r="O64" s="30">
        <f>'[33]Для учреждений'!$H$15</f>
        <v>166720000</v>
      </c>
      <c r="P64" s="10">
        <f t="shared" ref="P64:P67" si="82">IF(R64/S64&lt;$S$7/100,0,IF(R64/S64&gt;$R$7/100,3,$P$7*(R64/S64-$S$7/100)/(($R$7-$S$7)/100)))</f>
        <v>2.7023202494185194</v>
      </c>
      <c r="Q64" s="14">
        <f t="shared" ref="Q64:Q69" si="83">IF(S64=0,0,R64/S64)</f>
        <v>0.93015468329456796</v>
      </c>
      <c r="R64" s="32">
        <f t="shared" ref="R64:R69" si="84">J64</f>
        <v>194495673.84</v>
      </c>
      <c r="S64" s="15">
        <f t="shared" ref="S64:S69" si="85">K64</f>
        <v>209100354.31</v>
      </c>
      <c r="T64" s="9">
        <f t="shared" ref="T64:T67" si="86">IF(V64=0,3,IF(U64&lt;0.01,3,IF(U64&gt;0.05,0,U64/(0.05-0.01)*3)))</f>
        <v>3</v>
      </c>
      <c r="U64" s="14">
        <f t="shared" ref="U64:U69" si="87">IF(AA64=0,0,(V64-W64-X64-Y64-Z64)/AA64)</f>
        <v>-0.30693910202591829</v>
      </c>
      <c r="V64" s="30">
        <f>'[33]Для учреждений'!$H$22</f>
        <v>0</v>
      </c>
      <c r="W64" s="30">
        <f>'[33]Для учреждений'!$H$23</f>
        <v>0</v>
      </c>
      <c r="X64" s="30">
        <f>'[33]Для учреждений'!$H$24</f>
        <v>0</v>
      </c>
      <c r="Y64" s="30">
        <f>'[33]Для учреждений'!$H$25</f>
        <v>39557046.880000003</v>
      </c>
      <c r="Z64" s="30">
        <f>'[33]Для учреждений'!$H$26</f>
        <v>0</v>
      </c>
      <c r="AA64" s="30">
        <f>'[33]Для учреждений'!$H$27</f>
        <v>128875880</v>
      </c>
      <c r="AB64" s="32">
        <f t="shared" ref="AB64:AB67" si="88">IF(AE64=0,3,IF(AD64/AE64&lt;$AE$7/100,3,IF(AD64/AE64&gt;$AD$7/100,0,3)))</f>
        <v>0</v>
      </c>
      <c r="AC64" s="19">
        <f t="shared" ref="AC64:AC69" si="89">IF(AE64=0,0,AD64/AE64)</f>
        <v>67.040897104612256</v>
      </c>
      <c r="AD64" s="30">
        <f>'[33]Для учреждений'!$H$30</f>
        <v>69115812.870000005</v>
      </c>
      <c r="AE64" s="30">
        <f>'[33]Для учреждений'!$H$31</f>
        <v>1030950</v>
      </c>
      <c r="AF64" s="10">
        <f t="shared" ref="AF64:AF67" si="90">IF(AG64&gt;3,IF(AG64&lt;8,1,0),0)</f>
        <v>0</v>
      </c>
      <c r="AG64" s="16">
        <f t="shared" ref="AG64:AG69" si="91">AH64+4-AI64</f>
        <v>-1</v>
      </c>
      <c r="AH64" s="30">
        <f>'[33]Для учреждений'!$H$34</f>
        <v>14</v>
      </c>
      <c r="AI64" s="30">
        <f>'[33]Для учреждений'!$H$35</f>
        <v>19</v>
      </c>
      <c r="AJ64" s="32"/>
      <c r="AK64" s="16"/>
      <c r="AL64" s="30">
        <f>'[33]Для учреждений'!$H$38</f>
        <v>0</v>
      </c>
      <c r="AM64" s="30">
        <f>'[33]Для учреждений'!$H$39</f>
        <v>0</v>
      </c>
      <c r="AN64" s="10"/>
      <c r="AO64" s="10"/>
      <c r="AP64" s="30">
        <f>'[33]Для учреждений'!$H$42</f>
        <v>0</v>
      </c>
      <c r="AQ64" s="30">
        <f>'[33]Для учреждений'!$H$43</f>
        <v>0</v>
      </c>
      <c r="AR64" s="10">
        <f t="shared" ref="AR64:AR67" si="92">IF(AS64&lt;0.3,0,IF(AS64&gt;0.7,2,2*AS64/0.7))</f>
        <v>1.6325235086830951</v>
      </c>
      <c r="AS64" s="14">
        <f t="shared" ref="AS64:AS67" si="93">AT64/(AT64+AU64)</f>
        <v>0.57138322803908326</v>
      </c>
      <c r="AT64" s="25">
        <f t="shared" ref="AT64:AT69" si="94">F64</f>
        <v>171802694.5</v>
      </c>
      <c r="AU64" s="79">
        <f t="shared" si="58"/>
        <v>128875880</v>
      </c>
      <c r="AV64" s="10">
        <f t="shared" ref="AV64:AV66" si="95">IF(AW64/1&lt;$AY$7/100,0,IF(AW64/1&gt;$AX$7/100,$AV$7,($AX$7-$AY$7)*AW64))</f>
        <v>0.32023710978842423</v>
      </c>
      <c r="AW64" s="14">
        <f t="shared" ref="AW64:AW66" si="96">AX64/AY64-1</f>
        <v>4.0029638723553029E-2</v>
      </c>
      <c r="AX64" s="25">
        <f t="shared" ref="AX64:AX68" si="97">AT64</f>
        <v>171802694.5</v>
      </c>
      <c r="AY64" s="30">
        <f>'[33]Для учреждений'!$H$51</f>
        <v>165190190.84</v>
      </c>
      <c r="AZ64" s="10">
        <v>2</v>
      </c>
      <c r="BA64" s="32">
        <f t="shared" ref="BA64:BA69" si="98">AX64</f>
        <v>171802694.5</v>
      </c>
      <c r="BB64" s="10">
        <v>0</v>
      </c>
      <c r="BC64" s="32">
        <f t="shared" ref="BC64:BC69" si="99">IF(BD64&lt;$BE$7/100,1,0)</f>
        <v>1</v>
      </c>
      <c r="BD64" s="14">
        <f t="shared" ref="BD64:BD69" si="100">IF(BF64=0,0,BE64/BF64)</f>
        <v>0</v>
      </c>
      <c r="BE64" s="9"/>
      <c r="BF64" s="9">
        <v>6657757.8700000001</v>
      </c>
      <c r="BG64" s="10">
        <f t="shared" ref="BG64:BG69" si="101">IF(BH64=0,1,IF(BH64/BI64&lt;0.01,1,0))</f>
        <v>1</v>
      </c>
      <c r="BH64" s="9"/>
      <c r="BI64" s="30">
        <f>'[33]Для учреждений'!$H$61</f>
        <v>8826293.6799999997</v>
      </c>
      <c r="BJ64" s="32">
        <f t="shared" ref="BJ64:BJ68" si="102">IF(BK64&lt;0.001,$BJ$7,0)</f>
        <v>4</v>
      </c>
      <c r="BK64" s="14">
        <f t="shared" ref="BK64:BK69" si="103">BL64/(BM64+BN64+BO64)</f>
        <v>0</v>
      </c>
      <c r="BL64" s="30">
        <f>'[33]Для учреждений'!$H$64</f>
        <v>0</v>
      </c>
      <c r="BM64" s="30">
        <f>'[33]Для учреждений'!$H$65</f>
        <v>135360.67000000001</v>
      </c>
      <c r="BN64" s="30">
        <f>'[33]Для учреждений'!$H$66</f>
        <v>0</v>
      </c>
      <c r="BO64" s="30">
        <f>'[33]Для учреждений'!$H$67</f>
        <v>43564.85</v>
      </c>
      <c r="BP64" s="10">
        <f t="shared" ref="BP64:BP69" si="104">IF(BQ64&lt;0.95,0,IF(BQ64&lt;1.05,2,0))</f>
        <v>0</v>
      </c>
      <c r="BQ64" s="14">
        <f t="shared" ref="BQ64:BQ69" si="105">(BR64/BS64/BT64)/BU64</f>
        <v>1.1809697403607882</v>
      </c>
      <c r="BR64" s="30">
        <f>'[33]Для учреждений'!$H$70</f>
        <v>10837263.300000001</v>
      </c>
      <c r="BS64" s="30">
        <f>'[33]Для учреждений'!$H$71</f>
        <v>10.5</v>
      </c>
      <c r="BT64" s="30">
        <f>'[33]Для учреждений'!$H$72</f>
        <v>12</v>
      </c>
      <c r="BU64" s="30">
        <f>'[33]Для учреждений'!$H$73</f>
        <v>72830</v>
      </c>
      <c r="BV64" s="10">
        <f t="shared" ref="BV64:BV67" si="106">IF(BW64&lt;0.7,0,IF(BW64&lt;0.8,2,0))</f>
        <v>0</v>
      </c>
      <c r="BW64" s="14">
        <f t="shared" ref="BW64:BW69" si="107">BX64/BY64</f>
        <v>0.32781031296927343</v>
      </c>
      <c r="BX64" s="30">
        <f>'[33]Для учреждений'!$H$76</f>
        <v>98565537.609999999</v>
      </c>
      <c r="BY64" s="25">
        <f t="shared" ref="BY64:BY67" si="108">AT64+AU64</f>
        <v>300678574.5</v>
      </c>
      <c r="BZ64" s="3">
        <f t="shared" ref="BZ64:BZ69" si="109">IF((CB64+CC64)/CD64&lt;0.6,0,2)</f>
        <v>2</v>
      </c>
      <c r="CA64" s="18">
        <f t="shared" si="72"/>
        <v>1.5714285714285714</v>
      </c>
      <c r="CB64" s="30">
        <f>'[33]Для учреждений'!$H$80</f>
        <v>7</v>
      </c>
      <c r="CC64" s="30">
        <f>'[33]Для учреждений'!$H$81</f>
        <v>4</v>
      </c>
      <c r="CD64" s="30">
        <f>'[33]Для учреждений'!$H$82</f>
        <v>7</v>
      </c>
      <c r="CE64" s="10">
        <f t="shared" ref="CE64:CE69" si="110">IF(CG64/CH64&lt;$CG$7/100,0,IF(CG64/CH64&gt;$CH$7/100,3,$CE$7*(CG64/CH64-$CE$7/100)/(($CG$7-$CH$7)/100)))</f>
        <v>3</v>
      </c>
      <c r="CF64" s="14">
        <f t="shared" ref="CF64:CF69" si="111">CG64/CH64</f>
        <v>1</v>
      </c>
      <c r="CG64" s="30">
        <f>'[33]Для учреждений'!$H$85</f>
        <v>2</v>
      </c>
      <c r="CH64" s="30">
        <f>'[33]Для учреждений'!$H$86</f>
        <v>2</v>
      </c>
      <c r="CI64" s="3">
        <f t="shared" ref="CI64:CI69" si="112">IF(CJ64&gt;0,0,5)</f>
        <v>5</v>
      </c>
      <c r="CJ64" s="30">
        <f>'[33]Для учреждений'!$H$88</f>
        <v>0</v>
      </c>
      <c r="CK64" s="10">
        <f t="shared" si="73"/>
        <v>2</v>
      </c>
      <c r="CL64" s="30">
        <f>'[33]Для учреждений'!$H$90</f>
        <v>92</v>
      </c>
      <c r="CM64" s="30">
        <f>'[33]Для учреждений'!$H$91</f>
        <v>92</v>
      </c>
      <c r="CN64" s="3">
        <f t="shared" ref="CN64:CN69" si="113">IF(CO64&gt;0,0,3)</f>
        <v>3</v>
      </c>
      <c r="CO64" s="30">
        <f>'[33]Для учреждений'!$H$93</f>
        <v>0</v>
      </c>
      <c r="CP64" s="3">
        <f t="shared" ref="CP64:CP69" si="114">IF(CQ64&gt;0,0,3)</f>
        <v>3</v>
      </c>
      <c r="CQ64" s="30">
        <f>'[33]Для учреждений'!$H$95</f>
        <v>0</v>
      </c>
      <c r="CR64" s="10"/>
      <c r="CS64" s="30">
        <f>'[33]Для учреждений'!$H$97</f>
        <v>0</v>
      </c>
      <c r="CT64" s="30">
        <f>'[33]Для учреждений'!$H$98</f>
        <v>0</v>
      </c>
      <c r="CU64" s="10">
        <f t="shared" ref="CU64:CU67" si="115">IF(CW64/CV64&lt;0.95,0,5*(CV64/CW64))</f>
        <v>5</v>
      </c>
      <c r="CV64" s="30">
        <f>'[33]Для учреждений'!$H$100</f>
        <v>6</v>
      </c>
      <c r="CW64" s="30">
        <f>'[33]Для учреждений'!$H$101</f>
        <v>6</v>
      </c>
      <c r="CX64" s="5">
        <f t="shared" si="74"/>
        <v>4</v>
      </c>
      <c r="CY64" s="30">
        <f>'[33]Для учреждений'!$H$103</f>
        <v>0</v>
      </c>
      <c r="CZ64" s="30">
        <f>'[33]Для учреждений'!$H$104</f>
        <v>257.7</v>
      </c>
      <c r="DA64" s="32">
        <f t="shared" ref="DA64:DA69" si="116">IF(DC64/DD64&gt;1,0,IF(DC64/DD64&lt;$DD$7/100,0,IF(DC64/DD64&gt;$DC$7/100,$DA$7,$DA$7*(DC64/DD64-$DD$7/100)/(($DC$7-$DD$7)/100))))</f>
        <v>0</v>
      </c>
      <c r="DB64" s="14">
        <f t="shared" ref="DB64:DB70" si="117">DC64/DD64</f>
        <v>1.0065304694718671</v>
      </c>
      <c r="DC64" s="28">
        <f>'[33]Для учреждений'!$H$107</f>
        <v>129717.5</v>
      </c>
      <c r="DD64" s="28">
        <f>'[33]Для учреждений'!$H$108</f>
        <v>128875.88</v>
      </c>
      <c r="DE64" s="32">
        <f t="shared" ref="DE64:DE69" si="118">IF(DF64&gt;0.01,0,3)</f>
        <v>3</v>
      </c>
      <c r="DF64" s="14">
        <f t="shared" ref="DF64:DF69" si="119">IF(DH64=0,0,DG64/DH64)</f>
        <v>0</v>
      </c>
      <c r="DG64" s="28">
        <f>'[33]Для учреждений'!$H$111</f>
        <v>0</v>
      </c>
      <c r="DH64" s="28">
        <f>'[33]Для учреждений'!$H$112</f>
        <v>128875.88</v>
      </c>
      <c r="DI64" s="10">
        <v>3</v>
      </c>
      <c r="DJ64" s="28">
        <f>'[33]Для учреждений'!$H$114</f>
        <v>0</v>
      </c>
      <c r="DK64" s="28">
        <f>'[33]Для учреждений'!$H$115</f>
        <v>0</v>
      </c>
      <c r="DL64" s="10">
        <f t="shared" ref="DL64:DL67" si="120">IF(DM64&lt;0.9,0,5*DM64)</f>
        <v>5</v>
      </c>
      <c r="DM64" s="17">
        <f t="shared" ref="DM64:DM67" si="121">DN64/DO64</f>
        <v>1</v>
      </c>
      <c r="DN64" s="28">
        <f>'[33]Для учреждений'!$H$118</f>
        <v>1965</v>
      </c>
      <c r="DO64" s="28">
        <f>'[33]Для учреждений'!$H$119</f>
        <v>1965</v>
      </c>
      <c r="DP64" s="10">
        <f t="shared" ref="DP64:DP69" si="122">IF(DR64/DS64&lt;$DS$7/100,0,IF(DR64/DS64&gt;$DR$7/100,$DP$7,$DP$7*(DR64/DS64-$DS$7/100)/(($DR$7-$DS$7)/100)))</f>
        <v>4</v>
      </c>
      <c r="DQ64" s="14">
        <f t="shared" ref="DQ64:DQ69" si="123">DR64/DS64</f>
        <v>1</v>
      </c>
      <c r="DR64" s="28">
        <f>'[33]Для учреждений'!$H$122</f>
        <v>52</v>
      </c>
      <c r="DS64" s="28">
        <f>'[33]Для учреждений'!$H$123</f>
        <v>52</v>
      </c>
      <c r="DT64" s="22">
        <f t="shared" ref="DT64:DT69" si="124">D64+H64+L64+P64+T64+AB64+AF64+AJ64+AN64+AR64+AV64+AZ64+BC64+BG64+BJ64+BP64+BV64+BZ64+CE64+CI64+CK64+CN64+CP64+CR64+CU64+CX64+DA64+DE64+DI64+DL64+DP64</f>
        <v>64.785881491436328</v>
      </c>
      <c r="DU64" s="23">
        <f t="shared" ref="DU64:DU69" si="125">IF(DT64&gt;70,IF(DT64&gt;85,1,2),3)</f>
        <v>3</v>
      </c>
      <c r="DV64" s="23" t="e">
        <f t="shared" si="71"/>
        <v>#DIV/0!</v>
      </c>
      <c r="DW64" s="38"/>
    </row>
    <row r="65" spans="1:127" customFormat="1" ht="45" hidden="1" x14ac:dyDescent="0.25">
      <c r="A65" s="13">
        <v>57</v>
      </c>
      <c r="B65" s="6" t="s">
        <v>150</v>
      </c>
      <c r="C65" s="6" t="s">
        <v>203</v>
      </c>
      <c r="D65" s="10">
        <f t="shared" si="75"/>
        <v>1.9924637746458516</v>
      </c>
      <c r="E65" s="19">
        <f t="shared" si="76"/>
        <v>0.9531323673238894</v>
      </c>
      <c r="F65" s="30">
        <f>'[34]Для учреждений'!$H$6</f>
        <v>102159667.2</v>
      </c>
      <c r="G65" s="30">
        <f>'[34]Для учреждений'!$H$7</f>
        <v>107183084.64</v>
      </c>
      <c r="H65" s="10">
        <f t="shared" si="77"/>
        <v>0</v>
      </c>
      <c r="I65" s="14">
        <f t="shared" si="78"/>
        <v>0.73980495194809848</v>
      </c>
      <c r="J65" s="30">
        <f>'[34]Для учреждений'!$H$10</f>
        <v>104757143.01000001</v>
      </c>
      <c r="K65" s="30">
        <f>'[34]Для учреждений'!$H$11</f>
        <v>141601029.75</v>
      </c>
      <c r="L65" s="10">
        <f t="shared" si="79"/>
        <v>3</v>
      </c>
      <c r="M65" s="14">
        <f t="shared" si="80"/>
        <v>1.1879031069767443</v>
      </c>
      <c r="N65" s="25">
        <f t="shared" si="81"/>
        <v>102159667.2</v>
      </c>
      <c r="O65" s="30">
        <f>'[34]Для учреждений'!$H$15</f>
        <v>86000000</v>
      </c>
      <c r="P65" s="10">
        <f t="shared" si="82"/>
        <v>0</v>
      </c>
      <c r="Q65" s="14">
        <f t="shared" si="83"/>
        <v>0.73980495194809848</v>
      </c>
      <c r="R65" s="32">
        <f t="shared" si="84"/>
        <v>104757143.01000001</v>
      </c>
      <c r="S65" s="15">
        <f t="shared" si="85"/>
        <v>141601029.75</v>
      </c>
      <c r="T65" s="9">
        <f t="shared" si="86"/>
        <v>3</v>
      </c>
      <c r="U65" s="14">
        <f t="shared" si="87"/>
        <v>-1.1770393812279628E-2</v>
      </c>
      <c r="V65" s="30">
        <f>'[34]Для учреждений'!$H$22</f>
        <v>4160775.79</v>
      </c>
      <c r="W65" s="30">
        <f>'[34]Для учреждений'!$H$23</f>
        <v>57518.35</v>
      </c>
      <c r="X65" s="30">
        <f>'[34]Для учреждений'!$H$24</f>
        <v>0</v>
      </c>
      <c r="Y65" s="30">
        <f>'[34]Для учреждений'!$H$25</f>
        <v>5877189.9699999997</v>
      </c>
      <c r="Z65" s="30">
        <f>'[34]Для учреждений'!$H$26</f>
        <v>0</v>
      </c>
      <c r="AA65" s="30">
        <f>'[34]Для учреждений'!$H$27</f>
        <v>150711400</v>
      </c>
      <c r="AB65" s="32">
        <f t="shared" si="88"/>
        <v>3</v>
      </c>
      <c r="AC65" s="19">
        <f t="shared" si="89"/>
        <v>0</v>
      </c>
      <c r="AD65" s="30">
        <f>'[34]Для учреждений'!$H$30</f>
        <v>12026642.960000001</v>
      </c>
      <c r="AE65" s="30">
        <f>'[34]Для учреждений'!$H$31</f>
        <v>0</v>
      </c>
      <c r="AF65" s="10">
        <f t="shared" si="90"/>
        <v>1</v>
      </c>
      <c r="AG65" s="16">
        <f t="shared" si="91"/>
        <v>4</v>
      </c>
      <c r="AH65" s="30">
        <f>'[34]Для учреждений'!$H$34</f>
        <v>11</v>
      </c>
      <c r="AI65" s="30">
        <f>'[34]Для учреждений'!$H$35</f>
        <v>11</v>
      </c>
      <c r="AJ65" s="32"/>
      <c r="AK65" s="16"/>
      <c r="AL65" s="30">
        <f>'[34]Для учреждений'!$H$38</f>
        <v>0</v>
      </c>
      <c r="AM65" s="30">
        <f>'[34]Для учреждений'!$H$39</f>
        <v>0</v>
      </c>
      <c r="AN65" s="10"/>
      <c r="AO65" s="10"/>
      <c r="AP65" s="30">
        <f>'[34]Для учреждений'!$H$42</f>
        <v>0</v>
      </c>
      <c r="AQ65" s="30">
        <f>'[34]Для учреждений'!$H$43</f>
        <v>0</v>
      </c>
      <c r="AR65" s="10">
        <f t="shared" si="92"/>
        <v>1.1542829579538842</v>
      </c>
      <c r="AS65" s="14">
        <f t="shared" si="93"/>
        <v>0.4039990352838595</v>
      </c>
      <c r="AT65" s="25">
        <f t="shared" si="94"/>
        <v>102159667.2</v>
      </c>
      <c r="AU65" s="10">
        <f t="shared" si="58"/>
        <v>150711400</v>
      </c>
      <c r="AV65" s="10">
        <f t="shared" si="95"/>
        <v>2</v>
      </c>
      <c r="AW65" s="14">
        <f t="shared" si="96"/>
        <v>0.20067421663878404</v>
      </c>
      <c r="AX65" s="25">
        <f t="shared" si="97"/>
        <v>102159667.2</v>
      </c>
      <c r="AY65" s="30">
        <f>'[34]Для учреждений'!$H$51</f>
        <v>85085251.090000004</v>
      </c>
      <c r="AZ65" s="10">
        <v>2</v>
      </c>
      <c r="BA65" s="32">
        <f t="shared" si="98"/>
        <v>102159667.2</v>
      </c>
      <c r="BB65" s="10">
        <v>0</v>
      </c>
      <c r="BC65" s="32">
        <f t="shared" si="99"/>
        <v>1</v>
      </c>
      <c r="BD65" s="14">
        <f t="shared" si="100"/>
        <v>0</v>
      </c>
      <c r="BE65" s="9"/>
      <c r="BF65" s="9">
        <v>3855554.47</v>
      </c>
      <c r="BG65" s="10">
        <f t="shared" si="101"/>
        <v>1</v>
      </c>
      <c r="BH65" s="9"/>
      <c r="BI65" s="30">
        <f>'[34]Для учреждений'!$H$61</f>
        <v>1899367.99</v>
      </c>
      <c r="BJ65" s="32">
        <f t="shared" si="102"/>
        <v>4</v>
      </c>
      <c r="BK65" s="14">
        <f t="shared" si="103"/>
        <v>0</v>
      </c>
      <c r="BL65" s="30">
        <f>'[34]Для учреждений'!$H$64</f>
        <v>0</v>
      </c>
      <c r="BM65" s="30">
        <f>'[34]Для учреждений'!$H$65</f>
        <v>182552.41</v>
      </c>
      <c r="BN65" s="30">
        <f>'[34]Для учреждений'!$H$66</f>
        <v>61.74</v>
      </c>
      <c r="BO65" s="30">
        <f>'[34]Для учреждений'!$H$67</f>
        <v>31172.78</v>
      </c>
      <c r="BP65" s="10">
        <f t="shared" si="104"/>
        <v>0</v>
      </c>
      <c r="BQ65" s="14">
        <f t="shared" si="105"/>
        <v>1.181902336716993</v>
      </c>
      <c r="BR65" s="30">
        <f>'[34]Для учреждений'!$H$70</f>
        <v>7333841.0999999996</v>
      </c>
      <c r="BS65" s="30">
        <f>'[34]Для учреждений'!$H$71</f>
        <v>7.1</v>
      </c>
      <c r="BT65" s="30">
        <f>'[34]Для учреждений'!$H$72</f>
        <v>12</v>
      </c>
      <c r="BU65" s="30">
        <f>'[34]Для учреждений'!$H$73</f>
        <v>72830</v>
      </c>
      <c r="BV65" s="10">
        <f t="shared" si="106"/>
        <v>0</v>
      </c>
      <c r="BW65" s="14">
        <f t="shared" si="107"/>
        <v>0.54533838468333873</v>
      </c>
      <c r="BX65" s="30">
        <f>'[34]Для учреждений'!$H$76</f>
        <v>137900299.31999999</v>
      </c>
      <c r="BY65" s="25">
        <f t="shared" si="108"/>
        <v>252871067.19999999</v>
      </c>
      <c r="BZ65" s="3">
        <f t="shared" si="109"/>
        <v>2</v>
      </c>
      <c r="CA65" s="18">
        <f t="shared" si="72"/>
        <v>1.25</v>
      </c>
      <c r="CB65" s="30">
        <f>'[34]Для учреждений'!$H$80</f>
        <v>2</v>
      </c>
      <c r="CC65" s="30">
        <f>'[34]Для учреждений'!$H$81</f>
        <v>3</v>
      </c>
      <c r="CD65" s="30">
        <f>'[34]Для учреждений'!$H$82</f>
        <v>4</v>
      </c>
      <c r="CE65" s="10">
        <f t="shared" si="110"/>
        <v>3</v>
      </c>
      <c r="CF65" s="14">
        <f t="shared" si="111"/>
        <v>1</v>
      </c>
      <c r="CG65" s="30">
        <f>'[34]Для учреждений'!$H$85</f>
        <v>2</v>
      </c>
      <c r="CH65" s="30">
        <f>'[34]Для учреждений'!$H$86</f>
        <v>2</v>
      </c>
      <c r="CI65" s="3">
        <f t="shared" si="112"/>
        <v>5</v>
      </c>
      <c r="CJ65" s="30">
        <f>'[34]Для учреждений'!$H$88</f>
        <v>0</v>
      </c>
      <c r="CK65" s="10">
        <f t="shared" si="73"/>
        <v>2</v>
      </c>
      <c r="CL65" s="30">
        <f>'[34]Для учреждений'!$H$90</f>
        <v>92</v>
      </c>
      <c r="CM65" s="30">
        <f>'[34]Для учреждений'!$H$91</f>
        <v>92</v>
      </c>
      <c r="CN65" s="3">
        <f t="shared" si="113"/>
        <v>0</v>
      </c>
      <c r="CO65" s="30">
        <f>'[34]Для учреждений'!$H$93</f>
        <v>1</v>
      </c>
      <c r="CP65" s="3">
        <f t="shared" si="114"/>
        <v>3</v>
      </c>
      <c r="CQ65" s="30">
        <f>'[34]Для учреждений'!$H$95</f>
        <v>0</v>
      </c>
      <c r="CR65" s="10"/>
      <c r="CS65" s="30">
        <f>'[34]Для учреждений'!$H$97</f>
        <v>4</v>
      </c>
      <c r="CT65" s="30">
        <f>'[34]Для учреждений'!$H$98</f>
        <v>4</v>
      </c>
      <c r="CU65" s="10">
        <f t="shared" si="115"/>
        <v>5</v>
      </c>
      <c r="CV65" s="30">
        <f>'[34]Для учреждений'!$H$100</f>
        <v>6</v>
      </c>
      <c r="CW65" s="30">
        <f>'[34]Для учреждений'!$H$101</f>
        <v>6</v>
      </c>
      <c r="CX65" s="5">
        <f t="shared" si="74"/>
        <v>4</v>
      </c>
      <c r="CY65" s="30">
        <f>'[34]Для учреждений'!$H$103</f>
        <v>0</v>
      </c>
      <c r="CZ65" s="30">
        <f>'[34]Для учреждений'!$H$104</f>
        <v>174.29</v>
      </c>
      <c r="DA65" s="32">
        <f t="shared" si="116"/>
        <v>3.4174519675417376</v>
      </c>
      <c r="DB65" s="14">
        <f t="shared" si="117"/>
        <v>0.96106718894510645</v>
      </c>
      <c r="DC65" s="30">
        <f>'[34]Для учреждений'!$H$107</f>
        <v>220817.2</v>
      </c>
      <c r="DD65" s="30">
        <f>'[34]Для учреждений'!$H$108</f>
        <v>229762.5</v>
      </c>
      <c r="DE65" s="32">
        <f t="shared" si="118"/>
        <v>3</v>
      </c>
      <c r="DF65" s="14">
        <f t="shared" si="119"/>
        <v>0</v>
      </c>
      <c r="DG65" s="30">
        <f>'[34]Для учреждений'!$H$111</f>
        <v>0</v>
      </c>
      <c r="DH65" s="30">
        <f>'[34]Для учреждений'!$H$112</f>
        <v>220817.2</v>
      </c>
      <c r="DI65" s="10">
        <v>3</v>
      </c>
      <c r="DJ65" s="30">
        <f>'[34]Для учреждений'!$H$114</f>
        <v>0</v>
      </c>
      <c r="DK65" s="30">
        <f>'[34]Для учреждений'!$H$115</f>
        <v>0</v>
      </c>
      <c r="DL65" s="10">
        <f t="shared" si="120"/>
        <v>5</v>
      </c>
      <c r="DM65" s="17">
        <f t="shared" si="121"/>
        <v>1</v>
      </c>
      <c r="DN65" s="30">
        <f>'[34]Для учреждений'!$H$118</f>
        <v>3</v>
      </c>
      <c r="DO65" s="30">
        <f>'[34]Для учреждений'!$H$119</f>
        <v>3</v>
      </c>
      <c r="DP65" s="10">
        <f t="shared" si="122"/>
        <v>4</v>
      </c>
      <c r="DQ65" s="14">
        <f t="shared" si="123"/>
        <v>1</v>
      </c>
      <c r="DR65" s="30">
        <f>'[34]Для учреждений'!$H$122</f>
        <v>89</v>
      </c>
      <c r="DS65" s="30">
        <f>'[34]Для учреждений'!$H$123</f>
        <v>89</v>
      </c>
      <c r="DT65" s="22">
        <f t="shared" si="124"/>
        <v>65.564198700141475</v>
      </c>
      <c r="DU65" s="23">
        <f t="shared" si="125"/>
        <v>3</v>
      </c>
      <c r="DV65" s="23" t="e">
        <f t="shared" si="71"/>
        <v>#DIV/0!</v>
      </c>
      <c r="DW65" s="38"/>
    </row>
    <row r="66" spans="1:127" customFormat="1" ht="45" hidden="1" x14ac:dyDescent="0.25">
      <c r="A66" s="36">
        <v>58</v>
      </c>
      <c r="B66" s="6" t="s">
        <v>148</v>
      </c>
      <c r="C66" s="6" t="s">
        <v>204</v>
      </c>
      <c r="D66" s="10">
        <f t="shared" si="75"/>
        <v>3</v>
      </c>
      <c r="E66" s="19">
        <f t="shared" si="76"/>
        <v>0.99517023007092031</v>
      </c>
      <c r="F66" s="4">
        <f>'[35]Для учреждений'!$H$6</f>
        <v>10302.459999999999</v>
      </c>
      <c r="G66" s="30">
        <f>'[35]Для учреждений'!$H$7</f>
        <v>10352.459999999999</v>
      </c>
      <c r="H66" s="10">
        <f t="shared" si="77"/>
        <v>3</v>
      </c>
      <c r="I66" s="14">
        <f t="shared" si="78"/>
        <v>1</v>
      </c>
      <c r="J66" s="30">
        <f>'[35]Для учреждений'!$H$10</f>
        <v>9989.86</v>
      </c>
      <c r="K66" s="30">
        <f>'[35]Для учреждений'!$H$11</f>
        <v>9989.86</v>
      </c>
      <c r="L66" s="10">
        <f t="shared" si="79"/>
        <v>0.63745384615384482</v>
      </c>
      <c r="M66" s="14">
        <f t="shared" si="80"/>
        <v>0.79249692307692299</v>
      </c>
      <c r="N66" s="25">
        <f t="shared" si="81"/>
        <v>10302.459999999999</v>
      </c>
      <c r="O66" s="30">
        <f>'[35]Для учреждений'!$H$15</f>
        <v>13000</v>
      </c>
      <c r="P66" s="10">
        <f t="shared" si="82"/>
        <v>3</v>
      </c>
      <c r="Q66" s="14">
        <f t="shared" si="83"/>
        <v>1</v>
      </c>
      <c r="R66" s="32">
        <f t="shared" si="84"/>
        <v>9989.86</v>
      </c>
      <c r="S66" s="15">
        <f>K66</f>
        <v>9989.86</v>
      </c>
      <c r="T66" s="9">
        <f t="shared" si="86"/>
        <v>3</v>
      </c>
      <c r="U66" s="14">
        <f t="shared" si="87"/>
        <v>2.3159175900868511E-3</v>
      </c>
      <c r="V66" s="30">
        <f>'[35]Для учреждений'!$H$22</f>
        <v>696.8</v>
      </c>
      <c r="W66" s="30">
        <f>'[35]Для учреждений'!$H$23</f>
        <v>21.54</v>
      </c>
      <c r="X66" s="30">
        <f>'[35]Для учреждений'!$H$24</f>
        <v>0</v>
      </c>
      <c r="Y66" s="30">
        <f>'[35]Для учреждений'!$H$25</f>
        <v>197.37</v>
      </c>
      <c r="Z66" s="30">
        <f>'[35]Для учреждений'!$H$26</f>
        <v>0</v>
      </c>
      <c r="AA66" s="30">
        <f>'[35]Для учреждений'!$H$27</f>
        <v>206350.17499999999</v>
      </c>
      <c r="AB66" s="32">
        <f t="shared" si="88"/>
        <v>3</v>
      </c>
      <c r="AC66" s="19">
        <f t="shared" si="89"/>
        <v>9.0177343450844813E-3</v>
      </c>
      <c r="AD66" s="30">
        <f>'[35]Для учреждений'!$H$30</f>
        <v>1591.98</v>
      </c>
      <c r="AE66" s="30">
        <f>'[35]Для учреждений'!$H$31</f>
        <v>176538.8</v>
      </c>
      <c r="AF66" s="10">
        <f t="shared" si="90"/>
        <v>1</v>
      </c>
      <c r="AG66" s="16">
        <f t="shared" si="91"/>
        <v>4</v>
      </c>
      <c r="AH66" s="30">
        <f>'[35]Для учреждений'!$H$34</f>
        <v>15</v>
      </c>
      <c r="AI66" s="30">
        <f>'[35]Для учреждений'!$H$35</f>
        <v>15</v>
      </c>
      <c r="AJ66" s="32"/>
      <c r="AK66" s="16"/>
      <c r="AL66" s="31"/>
      <c r="AM66" s="32"/>
      <c r="AN66" s="10"/>
      <c r="AO66" s="10"/>
      <c r="AP66" s="30">
        <f>'[35]Для учреждений'!$H$42</f>
        <v>2288.7800000000002</v>
      </c>
      <c r="AQ66" s="30">
        <f>'[35]Для учреждений'!$H$43</f>
        <v>380065.14</v>
      </c>
      <c r="AR66" s="10">
        <f t="shared" si="92"/>
        <v>0</v>
      </c>
      <c r="AS66" s="14">
        <f t="shared" si="93"/>
        <v>4.7552894983252797E-2</v>
      </c>
      <c r="AT66" s="25">
        <f t="shared" si="94"/>
        <v>10302.459999999999</v>
      </c>
      <c r="AU66" s="10">
        <f t="shared" si="58"/>
        <v>206350.17499999999</v>
      </c>
      <c r="AV66" s="10">
        <f t="shared" si="95"/>
        <v>0</v>
      </c>
      <c r="AW66" s="14">
        <f t="shared" si="96"/>
        <v>-0.4486210790531393</v>
      </c>
      <c r="AX66" s="25">
        <f t="shared" si="97"/>
        <v>10302.459999999999</v>
      </c>
      <c r="AY66" s="30">
        <f>'[35]Для учреждений'!$H$51</f>
        <v>18684.900000000001</v>
      </c>
      <c r="AZ66" s="10">
        <v>2</v>
      </c>
      <c r="BA66" s="32">
        <f t="shared" si="98"/>
        <v>10302.459999999999</v>
      </c>
      <c r="BB66" s="10">
        <v>0</v>
      </c>
      <c r="BC66" s="32">
        <f t="shared" si="99"/>
        <v>1</v>
      </c>
      <c r="BD66" s="14">
        <f t="shared" si="100"/>
        <v>0</v>
      </c>
      <c r="BE66" s="9"/>
      <c r="BF66" s="30">
        <f>'[35]Для учреждений'!$H$58</f>
        <v>150.5</v>
      </c>
      <c r="BG66" s="10">
        <f t="shared" si="101"/>
        <v>1</v>
      </c>
      <c r="BH66" s="9"/>
      <c r="BI66" s="30">
        <f>'[35]Для учреждений'!$H$61</f>
        <v>4219.37</v>
      </c>
      <c r="BJ66" s="32">
        <f t="shared" si="102"/>
        <v>4</v>
      </c>
      <c r="BK66" s="14">
        <f t="shared" si="103"/>
        <v>0</v>
      </c>
      <c r="BL66" s="30">
        <f>'[35]Для учреждений'!$H$64</f>
        <v>0</v>
      </c>
      <c r="BM66" s="30">
        <f>'[35]Для учреждений'!$H$65</f>
        <v>205072.41</v>
      </c>
      <c r="BN66" s="30">
        <f>'[35]Для учреждений'!$H$66</f>
        <v>125</v>
      </c>
      <c r="BO66" s="30">
        <f>'[35]Для учреждений'!$H$67</f>
        <v>3623.4</v>
      </c>
      <c r="BP66" s="10">
        <f t="shared" si="104"/>
        <v>2</v>
      </c>
      <c r="BQ66" s="14">
        <f t="shared" si="105"/>
        <v>1.0000230659642988</v>
      </c>
      <c r="BR66" s="30">
        <f>'[35]Для учреждений'!$H$70</f>
        <v>66072.899999999994</v>
      </c>
      <c r="BS66" s="30">
        <f>'[35]Для учреждений'!$H$71</f>
        <v>37.799999999999997</v>
      </c>
      <c r="BT66" s="30">
        <f>'[35]Для учреждений'!$H$72</f>
        <v>12</v>
      </c>
      <c r="BU66" s="30">
        <f>'[35]Для учреждений'!$H$73</f>
        <v>145.66</v>
      </c>
      <c r="BV66" s="10">
        <f t="shared" si="106"/>
        <v>0</v>
      </c>
      <c r="BW66" s="14">
        <f t="shared" si="107"/>
        <v>0.89899333036989482</v>
      </c>
      <c r="BX66" s="30">
        <f>'[35]Для учреждений'!$H$76</f>
        <v>189904.34</v>
      </c>
      <c r="BY66" s="30">
        <f>'[35]Для учреждений'!$H$77</f>
        <v>211241.1</v>
      </c>
      <c r="BZ66" s="3">
        <f t="shared" si="109"/>
        <v>2</v>
      </c>
      <c r="CA66" s="18">
        <f t="shared" si="72"/>
        <v>2</v>
      </c>
      <c r="CB66" s="30">
        <f>'[35]Для учреждений'!$H$80</f>
        <v>4</v>
      </c>
      <c r="CC66" s="30">
        <f>'[35]Для учреждений'!$H$81</f>
        <v>4</v>
      </c>
      <c r="CD66" s="30">
        <f>'[35]Для учреждений'!$H$82</f>
        <v>4</v>
      </c>
      <c r="CE66" s="10">
        <f t="shared" si="110"/>
        <v>3</v>
      </c>
      <c r="CF66" s="14">
        <f t="shared" si="111"/>
        <v>1</v>
      </c>
      <c r="CG66" s="30">
        <f>'[35]Для учреждений'!$H$85</f>
        <v>4</v>
      </c>
      <c r="CH66" s="30">
        <f>'[35]Для учреждений'!$H$86</f>
        <v>4</v>
      </c>
      <c r="CI66" s="3">
        <f t="shared" si="112"/>
        <v>5</v>
      </c>
      <c r="CJ66" s="9"/>
      <c r="CK66" s="10">
        <f t="shared" si="73"/>
        <v>0</v>
      </c>
      <c r="CL66" s="30">
        <f>'[35]Для учреждений'!$H$90</f>
        <v>82</v>
      </c>
      <c r="CM66" s="30">
        <f>'[35]Для учреждений'!$H$91</f>
        <v>88</v>
      </c>
      <c r="CN66" s="3">
        <f t="shared" si="113"/>
        <v>3</v>
      </c>
      <c r="CO66" s="9"/>
      <c r="CP66" s="3">
        <f t="shared" si="114"/>
        <v>3</v>
      </c>
      <c r="CQ66" s="9"/>
      <c r="CR66" s="10"/>
      <c r="CS66" s="30">
        <f>'[35]Для учреждений'!$H$97</f>
        <v>4</v>
      </c>
      <c r="CT66" s="30">
        <f>'[35]Для учреждений'!$H$98</f>
        <v>4</v>
      </c>
      <c r="CU66" s="10">
        <f t="shared" si="115"/>
        <v>5</v>
      </c>
      <c r="CV66" s="30">
        <f>'[35]Для учреждений'!$H$100</f>
        <v>6</v>
      </c>
      <c r="CW66" s="30">
        <f>'[35]Для учреждений'!$H$101</f>
        <v>6</v>
      </c>
      <c r="CX66" s="5">
        <f t="shared" si="74"/>
        <v>4</v>
      </c>
      <c r="CY66" s="26">
        <v>0</v>
      </c>
      <c r="CZ66" s="30">
        <f>'[35]Для учреждений'!$H$104</f>
        <v>198.3</v>
      </c>
      <c r="DA66" s="32">
        <f t="shared" si="116"/>
        <v>4</v>
      </c>
      <c r="DB66" s="14">
        <f t="shared" si="117"/>
        <v>0.99420547928906311</v>
      </c>
      <c r="DC66" s="30">
        <f>'[35]Для учреждений'!$H$107</f>
        <v>392722.2</v>
      </c>
      <c r="DD66" s="30">
        <f>'[35]Для учреждений'!$H$108</f>
        <v>395011.1</v>
      </c>
      <c r="DE66" s="32">
        <f t="shared" si="118"/>
        <v>3</v>
      </c>
      <c r="DF66" s="14">
        <f t="shared" si="119"/>
        <v>0</v>
      </c>
      <c r="DG66" s="30">
        <f>'[35]Для учреждений'!$H$111</f>
        <v>0</v>
      </c>
      <c r="DH66" s="30">
        <f>'[35]Для учреждений'!$H$112</f>
        <v>164577.5</v>
      </c>
      <c r="DI66" s="10">
        <v>3</v>
      </c>
      <c r="DJ66" s="9"/>
      <c r="DK66" s="9"/>
      <c r="DL66" s="10">
        <f t="shared" si="120"/>
        <v>5</v>
      </c>
      <c r="DM66" s="17">
        <f t="shared" si="121"/>
        <v>1</v>
      </c>
      <c r="DN66" s="30">
        <f>'[35]Для учреждений'!$H$118</f>
        <v>5</v>
      </c>
      <c r="DO66" s="30">
        <f>'[35]Для учреждений'!$H$119</f>
        <v>5</v>
      </c>
      <c r="DP66" s="10">
        <f t="shared" si="122"/>
        <v>4</v>
      </c>
      <c r="DQ66" s="14">
        <f t="shared" si="123"/>
        <v>1</v>
      </c>
      <c r="DR66" s="30">
        <f>'[35]Для учреждений'!$H$122</f>
        <v>150</v>
      </c>
      <c r="DS66" s="30">
        <f>'[35]Для учреждений'!$H$123</f>
        <v>150</v>
      </c>
      <c r="DT66" s="22">
        <f t="shared" si="124"/>
        <v>70.637453846153846</v>
      </c>
      <c r="DU66" s="23">
        <f t="shared" si="125"/>
        <v>2</v>
      </c>
      <c r="DV66" s="23" t="e">
        <f t="shared" si="71"/>
        <v>#DIV/0!</v>
      </c>
      <c r="DW66" s="38"/>
    </row>
    <row r="67" spans="1:127" customFormat="1" ht="45" hidden="1" x14ac:dyDescent="0.25">
      <c r="A67" s="36">
        <v>59</v>
      </c>
      <c r="B67" s="6" t="s">
        <v>150</v>
      </c>
      <c r="C67" s="6" t="s">
        <v>207</v>
      </c>
      <c r="D67" s="10" t="e">
        <f t="shared" si="75"/>
        <v>#DIV/0!</v>
      </c>
      <c r="E67" s="19">
        <f t="shared" si="76"/>
        <v>0</v>
      </c>
      <c r="F67" s="4">
        <f>'[36]Для учреждений'!$H$6</f>
        <v>0</v>
      </c>
      <c r="G67" s="30">
        <f>'[36]Для учреждений'!$H$7</f>
        <v>0</v>
      </c>
      <c r="H67" s="10" t="e">
        <f t="shared" si="77"/>
        <v>#DIV/0!</v>
      </c>
      <c r="I67" s="14">
        <f t="shared" si="78"/>
        <v>0</v>
      </c>
      <c r="J67" s="30">
        <f>'[36]Для учреждений'!$H$6</f>
        <v>0</v>
      </c>
      <c r="K67" s="30">
        <f>'[36]Для учреждений'!$H$7</f>
        <v>0</v>
      </c>
      <c r="L67" s="10"/>
      <c r="M67" s="14">
        <f t="shared" si="80"/>
        <v>0</v>
      </c>
      <c r="N67" s="25">
        <f t="shared" si="81"/>
        <v>0</v>
      </c>
      <c r="O67" s="30">
        <f>'[36]Для учреждений'!$H$15</f>
        <v>0</v>
      </c>
      <c r="P67" s="10" t="e">
        <f t="shared" si="82"/>
        <v>#DIV/0!</v>
      </c>
      <c r="Q67" s="14">
        <f t="shared" si="83"/>
        <v>0</v>
      </c>
      <c r="R67" s="32">
        <f t="shared" si="84"/>
        <v>0</v>
      </c>
      <c r="S67" s="15">
        <f t="shared" si="85"/>
        <v>0</v>
      </c>
      <c r="T67" s="9">
        <f t="shared" si="86"/>
        <v>3</v>
      </c>
      <c r="U67" s="14">
        <f t="shared" si="87"/>
        <v>-3.9359552167173186E-18</v>
      </c>
      <c r="V67" s="30">
        <f>'[36]Для учреждений'!$H$22</f>
        <v>3537414.01</v>
      </c>
      <c r="W67" s="30">
        <f>'[36]Для учреждений'!$H$23</f>
        <v>45392.160000000003</v>
      </c>
      <c r="X67" s="30">
        <f>'[36]Для учреждений'!$H$24</f>
        <v>1529110.26</v>
      </c>
      <c r="Y67" s="30">
        <f>'[36]Для учреждений'!$H$25</f>
        <v>1962911.59</v>
      </c>
      <c r="Z67" s="30">
        <f>'[36]Для учреждений'!$H$26</f>
        <v>0</v>
      </c>
      <c r="AA67" s="30">
        <f>'[36]Для учреждений'!$H$27</f>
        <v>118309600</v>
      </c>
      <c r="AB67" s="32">
        <f t="shared" si="88"/>
        <v>0</v>
      </c>
      <c r="AC67" s="19">
        <f t="shared" si="89"/>
        <v>1.6900655129138347</v>
      </c>
      <c r="AD67" s="30">
        <f>'[36]Для учреждений'!$H$30</f>
        <v>10301431.460000001</v>
      </c>
      <c r="AE67" s="30">
        <f>'[36]Для учреждений'!$H$31</f>
        <v>6095285.29</v>
      </c>
      <c r="AF67" s="10">
        <f t="shared" si="90"/>
        <v>1</v>
      </c>
      <c r="AG67" s="16">
        <f t="shared" si="91"/>
        <v>4</v>
      </c>
      <c r="AH67" s="30">
        <f>'[36]Для учреждений'!$H$34</f>
        <v>17</v>
      </c>
      <c r="AI67" s="30">
        <f>'[36]Для учреждений'!$H$35</f>
        <v>17</v>
      </c>
      <c r="AJ67" s="32"/>
      <c r="AK67" s="16"/>
      <c r="AL67" s="30">
        <f>'[36]Для учреждений'!$H$38</f>
        <v>0</v>
      </c>
      <c r="AM67" s="30">
        <f>'[36]Для учреждений'!$H$39</f>
        <v>0</v>
      </c>
      <c r="AN67" s="10"/>
      <c r="AO67" s="10"/>
      <c r="AP67" s="30">
        <f>'[36]Для учреждений'!$H$42</f>
        <v>0</v>
      </c>
      <c r="AQ67" s="30">
        <f>'[36]Для учреждений'!$H$43</f>
        <v>0</v>
      </c>
      <c r="AR67" s="10">
        <f t="shared" si="92"/>
        <v>0</v>
      </c>
      <c r="AS67" s="14">
        <f t="shared" si="93"/>
        <v>0</v>
      </c>
      <c r="AT67" s="25">
        <f t="shared" si="94"/>
        <v>0</v>
      </c>
      <c r="AU67" s="10">
        <f t="shared" si="58"/>
        <v>118309600</v>
      </c>
      <c r="AV67" s="10">
        <v>2</v>
      </c>
      <c r="AW67" s="14"/>
      <c r="AX67" s="25">
        <f t="shared" si="97"/>
        <v>0</v>
      </c>
      <c r="AY67" s="30">
        <f>'[36]Для учреждений'!$H$51</f>
        <v>0</v>
      </c>
      <c r="AZ67" s="10">
        <v>2</v>
      </c>
      <c r="BA67" s="32">
        <f t="shared" si="98"/>
        <v>0</v>
      </c>
      <c r="BB67" s="10">
        <v>0</v>
      </c>
      <c r="BC67" s="32">
        <f t="shared" si="99"/>
        <v>1</v>
      </c>
      <c r="BD67" s="14">
        <f t="shared" si="100"/>
        <v>0</v>
      </c>
      <c r="BE67" s="9"/>
      <c r="BF67" s="30">
        <f>'[36]Для учреждений'!$H$58</f>
        <v>45392.160000000003</v>
      </c>
      <c r="BG67" s="10">
        <f t="shared" si="101"/>
        <v>1</v>
      </c>
      <c r="BH67" s="9"/>
      <c r="BI67" s="30">
        <f>'[36]Для учреждений'!$H$61</f>
        <v>1679797.63</v>
      </c>
      <c r="BJ67" s="32">
        <f t="shared" si="102"/>
        <v>4</v>
      </c>
      <c r="BK67" s="14">
        <f t="shared" si="103"/>
        <v>0</v>
      </c>
      <c r="BL67" s="30">
        <f>'[36]Для учреждений'!$H$64</f>
        <v>0</v>
      </c>
      <c r="BM67" s="30">
        <f>'[36]Для учреждений'!$H$65</f>
        <v>5428614.8899999997</v>
      </c>
      <c r="BN67" s="30">
        <f>'[36]Для учреждений'!$H$66</f>
        <v>0</v>
      </c>
      <c r="BO67" s="30">
        <f>'[36]Для учреждений'!$H$67</f>
        <v>3609576.62</v>
      </c>
      <c r="BP67" s="10">
        <v>2</v>
      </c>
      <c r="BQ67" s="14" t="e">
        <f t="shared" si="105"/>
        <v>#DIV/0!</v>
      </c>
      <c r="BR67" s="30">
        <f>'[36]Для учреждений'!$H$70</f>
        <v>0</v>
      </c>
      <c r="BS67" s="30">
        <f>'[36]Для учреждений'!$H$71</f>
        <v>0</v>
      </c>
      <c r="BT67" s="30">
        <f>'[36]Для учреждений'!$H$72</f>
        <v>0</v>
      </c>
      <c r="BU67" s="30">
        <f>'[36]Для учреждений'!$H$73</f>
        <v>0</v>
      </c>
      <c r="BV67" s="10">
        <f t="shared" si="106"/>
        <v>0</v>
      </c>
      <c r="BW67" s="14">
        <f t="shared" si="107"/>
        <v>0.23118367782496094</v>
      </c>
      <c r="BX67" s="30">
        <f>'[36]Для учреждений'!$H$76</f>
        <v>27351248.449999999</v>
      </c>
      <c r="BY67" s="25">
        <f t="shared" si="108"/>
        <v>118309600</v>
      </c>
      <c r="BZ67" s="3">
        <f t="shared" si="109"/>
        <v>2</v>
      </c>
      <c r="CA67" s="18">
        <f t="shared" si="72"/>
        <v>1</v>
      </c>
      <c r="CB67" s="30">
        <f>'[36]Для учреждений'!$H$80</f>
        <v>1</v>
      </c>
      <c r="CC67" s="30">
        <f>'[36]Для учреждений'!$H$81</f>
        <v>1</v>
      </c>
      <c r="CD67" s="30">
        <f>'[36]Для учреждений'!$H$82</f>
        <v>2</v>
      </c>
      <c r="CE67" s="10">
        <f t="shared" si="110"/>
        <v>3</v>
      </c>
      <c r="CF67" s="14">
        <f t="shared" si="111"/>
        <v>1</v>
      </c>
      <c r="CG67" s="30">
        <f>'[36]Для учреждений'!$H$85</f>
        <v>1</v>
      </c>
      <c r="CH67" s="30">
        <f>'[36]Для учреждений'!$H$86</f>
        <v>1</v>
      </c>
      <c r="CI67" s="3">
        <f t="shared" si="112"/>
        <v>5</v>
      </c>
      <c r="CJ67" s="30">
        <f>'[36]Для учреждений'!$H$88</f>
        <v>0</v>
      </c>
      <c r="CK67" s="10">
        <f t="shared" si="73"/>
        <v>0</v>
      </c>
      <c r="CL67" s="30">
        <f>'[36]Для учреждений'!$H$90</f>
        <v>72</v>
      </c>
      <c r="CM67" s="30">
        <f>'[36]Для учреждений'!$H$91</f>
        <v>86</v>
      </c>
      <c r="CN67" s="3">
        <f t="shared" si="113"/>
        <v>3</v>
      </c>
      <c r="CO67" s="30">
        <f>'[36]Для учреждений'!$H$93</f>
        <v>0</v>
      </c>
      <c r="CP67" s="3">
        <f t="shared" si="114"/>
        <v>3</v>
      </c>
      <c r="CQ67" s="30">
        <f>'[36]Для учреждений'!$H$95</f>
        <v>0</v>
      </c>
      <c r="CR67" s="10"/>
      <c r="CS67" s="30">
        <f>'[36]Для учреждений'!$H$97</f>
        <v>4</v>
      </c>
      <c r="CT67" s="10">
        <v>4</v>
      </c>
      <c r="CU67" s="10">
        <f t="shared" si="115"/>
        <v>5</v>
      </c>
      <c r="CV67" s="30">
        <f>'[36]Для учреждений'!$H$100</f>
        <v>6</v>
      </c>
      <c r="CW67" s="30">
        <f>'[36]Для учреждений'!$H$101</f>
        <v>6</v>
      </c>
      <c r="CX67" s="5">
        <f t="shared" si="74"/>
        <v>4</v>
      </c>
      <c r="CY67" s="30">
        <f>'[36]Для учреждений'!$H$103</f>
        <v>0</v>
      </c>
      <c r="CZ67" s="30">
        <f>'[36]Для учреждений'!$H$104</f>
        <v>146.32266698000001</v>
      </c>
      <c r="DA67" s="30">
        <f>'[36]Для учреждений'!$H$103</f>
        <v>0</v>
      </c>
      <c r="DB67" s="14">
        <f t="shared" si="117"/>
        <v>0.91917249167364035</v>
      </c>
      <c r="DC67" s="30">
        <f>'[36]Для учреждений'!$H$107</f>
        <v>176366.79441999999</v>
      </c>
      <c r="DD67" s="30">
        <f>'[36]Для учреждений'!$H$108</f>
        <v>191875.62293000001</v>
      </c>
      <c r="DE67" s="32">
        <f t="shared" si="118"/>
        <v>3</v>
      </c>
      <c r="DF67" s="14">
        <f t="shared" si="119"/>
        <v>0</v>
      </c>
      <c r="DG67" s="30">
        <f>'[36]Для учреждений'!$H$111</f>
        <v>0</v>
      </c>
      <c r="DH67" s="30">
        <f>'[36]Для учреждений'!$H$112</f>
        <v>191875.62293000001</v>
      </c>
      <c r="DI67" s="10">
        <v>3</v>
      </c>
      <c r="DJ67" s="9"/>
      <c r="DK67" s="9"/>
      <c r="DL67" s="10">
        <f t="shared" si="120"/>
        <v>5</v>
      </c>
      <c r="DM67" s="17">
        <f t="shared" si="121"/>
        <v>1</v>
      </c>
      <c r="DN67" s="30">
        <f>'[36]Для учреждений'!$H$119</f>
        <v>150797</v>
      </c>
      <c r="DO67" s="30">
        <f>'[36]Для учреждений'!$H$118</f>
        <v>150797</v>
      </c>
      <c r="DP67" s="10">
        <f t="shared" si="122"/>
        <v>4</v>
      </c>
      <c r="DQ67" s="14">
        <f t="shared" si="123"/>
        <v>1</v>
      </c>
      <c r="DR67" s="30">
        <f>'[36]Для учреждений'!$H$122</f>
        <v>20</v>
      </c>
      <c r="DS67" s="30">
        <f>'[36]Для учреждений'!$H$123</f>
        <v>20</v>
      </c>
      <c r="DT67" s="22" t="e">
        <f t="shared" si="124"/>
        <v>#DIV/0!</v>
      </c>
      <c r="DU67" s="23" t="e">
        <f t="shared" si="125"/>
        <v>#DIV/0!</v>
      </c>
      <c r="DV67" s="23" t="e">
        <f t="shared" si="71"/>
        <v>#DIV/0!</v>
      </c>
      <c r="DW67" s="38"/>
    </row>
    <row r="68" spans="1:127" s="137" customFormat="1" ht="45" x14ac:dyDescent="0.25">
      <c r="A68" s="120">
        <v>60</v>
      </c>
      <c r="B68" s="121" t="s">
        <v>205</v>
      </c>
      <c r="C68" s="121" t="s">
        <v>206</v>
      </c>
      <c r="D68" s="122"/>
      <c r="E68" s="123">
        <f>IF(G68=0,0,F68/G68)</f>
        <v>0</v>
      </c>
      <c r="F68" s="124">
        <f>'[37]Для учреждений'!$H$6</f>
        <v>0</v>
      </c>
      <c r="G68" s="124">
        <f>'[37]Для учреждений'!$H$7</f>
        <v>0</v>
      </c>
      <c r="H68" s="122"/>
      <c r="I68" s="125">
        <f>IF(K68=0,0,J68/K68)</f>
        <v>0</v>
      </c>
      <c r="J68" s="124">
        <f>'[37]Для учреждений'!$H$10</f>
        <v>0</v>
      </c>
      <c r="K68" s="124">
        <f>'[37]Для учреждений'!$H$11</f>
        <v>0</v>
      </c>
      <c r="L68" s="122"/>
      <c r="M68" s="125">
        <f>IF(O68=0,0,N68/O68)</f>
        <v>0</v>
      </c>
      <c r="N68" s="126">
        <f t="shared" si="81"/>
        <v>0</v>
      </c>
      <c r="O68" s="124">
        <f>'[37]Для учреждений'!$H$15</f>
        <v>0</v>
      </c>
      <c r="P68" s="122"/>
      <c r="Q68" s="125">
        <f>IF(S68=0,0,R68/S68)</f>
        <v>0</v>
      </c>
      <c r="R68" s="122">
        <f t="shared" si="84"/>
        <v>0</v>
      </c>
      <c r="S68" s="126">
        <f t="shared" si="85"/>
        <v>0</v>
      </c>
      <c r="T68" s="124"/>
      <c r="U68" s="125">
        <f>IF(AA68=0,0,(V68-W68-X68-Y68-Z68)/AA68)</f>
        <v>0</v>
      </c>
      <c r="V68" s="124">
        <f>'[37]Для учреждений'!$H$22</f>
        <v>0</v>
      </c>
      <c r="W68" s="124" t="str">
        <f>'[37]Для учреждений'!$H$23</f>
        <v>-</v>
      </c>
      <c r="X68" s="124">
        <f>'[37]Для учреждений'!$H$24</f>
        <v>0</v>
      </c>
      <c r="Y68" s="124">
        <f>'[37]Для учреждений'!$H$25</f>
        <v>0</v>
      </c>
      <c r="Z68" s="124">
        <f>'[37]Для учреждений'!$H$26</f>
        <v>0</v>
      </c>
      <c r="AA68" s="124">
        <f>'[37]Для учреждений'!$H$27</f>
        <v>0</v>
      </c>
      <c r="AB68" s="122"/>
      <c r="AC68" s="123">
        <f>IF(AE68=0,0,AD68/AE68)</f>
        <v>0</v>
      </c>
      <c r="AD68" s="124">
        <f>'[37]Для учреждений'!$H$30</f>
        <v>0</v>
      </c>
      <c r="AE68" s="124">
        <f>'[37]Для учреждений'!$H$31</f>
        <v>0</v>
      </c>
      <c r="AF68" s="122"/>
      <c r="AG68" s="127">
        <f>AH68+4-AI68</f>
        <v>4</v>
      </c>
      <c r="AH68" s="128">
        <f>'[37]Для учреждений'!$H$34</f>
        <v>0</v>
      </c>
      <c r="AI68" s="128">
        <v>0</v>
      </c>
      <c r="AJ68" s="122">
        <f t="shared" ref="AJ68:AJ69" si="126">IF(AK68&gt;0,IF(AK68&gt;4,0,1),0)</f>
        <v>0</v>
      </c>
      <c r="AK68" s="127">
        <f t="shared" ref="AK68:AK69" si="127">AL68+4-AM68</f>
        <v>0</v>
      </c>
      <c r="AL68" s="122">
        <f>'[37]Для учреждений'!$H$38</f>
        <v>2</v>
      </c>
      <c r="AM68" s="122">
        <f>'[37]Для учреждений'!$H$39</f>
        <v>6</v>
      </c>
      <c r="AN68" s="122">
        <f>3-3/0.15*AO68</f>
        <v>2.9784384040575929</v>
      </c>
      <c r="AO68" s="122">
        <f>AP68/AQ68</f>
        <v>1.0780797971203532E-3</v>
      </c>
      <c r="AP68" s="124">
        <f>'[37]Для учреждений'!$H$42</f>
        <v>23117.54</v>
      </c>
      <c r="AQ68" s="124">
        <f>'[37]Для учреждений'!$H$43</f>
        <v>21443255</v>
      </c>
      <c r="AR68" s="122"/>
      <c r="AS68" s="125"/>
      <c r="AT68" s="126">
        <f t="shared" si="94"/>
        <v>0</v>
      </c>
      <c r="AU68" s="122">
        <f>'[37]Для учреждений'!$H$47</f>
        <v>0</v>
      </c>
      <c r="AV68" s="122"/>
      <c r="AW68" s="125"/>
      <c r="AX68" s="126">
        <f t="shared" si="97"/>
        <v>0</v>
      </c>
      <c r="AY68" s="124">
        <f>'[37]Для учреждений'!$H$51</f>
        <v>0</v>
      </c>
      <c r="AZ68" s="122">
        <v>0</v>
      </c>
      <c r="BA68" s="122">
        <f t="shared" si="98"/>
        <v>0</v>
      </c>
      <c r="BB68" s="122">
        <f>'[37]Для учреждений'!$H$54</f>
        <v>0</v>
      </c>
      <c r="BC68" s="122">
        <f t="shared" si="99"/>
        <v>1</v>
      </c>
      <c r="BD68" s="125">
        <f>IF(BF68=0,0,BE68/BF68)</f>
        <v>0</v>
      </c>
      <c r="BE68" s="124">
        <f>'[37]Для учреждений'!$H$57</f>
        <v>0</v>
      </c>
      <c r="BF68" s="124">
        <f>'[37]Для учреждений'!$H$58</f>
        <v>0</v>
      </c>
      <c r="BG68" s="122">
        <f t="shared" si="101"/>
        <v>1</v>
      </c>
      <c r="BH68" s="124">
        <f>'[37]Для учреждений'!$H$60</f>
        <v>0</v>
      </c>
      <c r="BI68" s="124">
        <f>'[37]Для учреждений'!$H$61</f>
        <v>9036.3799999999992</v>
      </c>
      <c r="BJ68" s="122">
        <f t="shared" si="102"/>
        <v>4</v>
      </c>
      <c r="BK68" s="125">
        <f>BL68/(BM68+BN68+BO68)</f>
        <v>0</v>
      </c>
      <c r="BL68" s="124">
        <f>'[37]Для учреждений'!$H$64</f>
        <v>0</v>
      </c>
      <c r="BM68" s="124">
        <f>'[37]Для учреждений'!$H$65</f>
        <v>1135.2</v>
      </c>
      <c r="BN68" s="124">
        <f>'[37]Для учреждений'!$H$66</f>
        <v>0</v>
      </c>
      <c r="BO68" s="124">
        <f>'[37]Для учреждений'!$H$67</f>
        <v>27.8</v>
      </c>
      <c r="BP68" s="122">
        <f t="shared" si="104"/>
        <v>0</v>
      </c>
      <c r="BQ68" s="125">
        <f t="shared" si="105"/>
        <v>1.3633912885594888</v>
      </c>
      <c r="BR68" s="124">
        <f>'[37]Для учреждений'!$H$70</f>
        <v>10843100</v>
      </c>
      <c r="BS68" s="124">
        <f>'[37]Для учреждений'!$H$71</f>
        <v>9.1</v>
      </c>
      <c r="BT68" s="124">
        <f>'[37]Для учреждений'!$H$72</f>
        <v>12</v>
      </c>
      <c r="BU68" s="124">
        <f>'[37]Для учреждений'!$H$73</f>
        <v>72830</v>
      </c>
      <c r="BV68" s="122">
        <v>0</v>
      </c>
      <c r="BW68" s="125" t="e">
        <f t="shared" si="107"/>
        <v>#DIV/0!</v>
      </c>
      <c r="BX68" s="124"/>
      <c r="BY68" s="126"/>
      <c r="BZ68" s="129">
        <f>IF((CB68+CC68)/CD68&lt;0.6,0,2)</f>
        <v>2</v>
      </c>
      <c r="CA68" s="130">
        <f>(CB68+CC68)/CD68</f>
        <v>2</v>
      </c>
      <c r="CB68" s="124">
        <f>'[37]Для учреждений'!$H$80</f>
        <v>1</v>
      </c>
      <c r="CC68" s="124">
        <f>'[37]Для учреждений'!$H$81</f>
        <v>1</v>
      </c>
      <c r="CD68" s="124">
        <f>'[37]Для учреждений'!$H$82</f>
        <v>1</v>
      </c>
      <c r="CE68" s="122">
        <f>IF(CG68/CH68&lt;$CG$7/100,0,IF(CG68/CH68&gt;$CH$7/100,3,$CE$7*(CG68/CH68-$CE$7/100)/(($CG$7-$CH$7)/100)))</f>
        <v>3</v>
      </c>
      <c r="CF68" s="125">
        <f>CG68/CH68</f>
        <v>1</v>
      </c>
      <c r="CG68" s="124">
        <f>'[37]Для учреждений'!$H$85</f>
        <v>2</v>
      </c>
      <c r="CH68" s="124">
        <f>'[37]Для учреждений'!$H$86</f>
        <v>2</v>
      </c>
      <c r="CI68" s="129">
        <f>IF(CJ68&gt;0,0,5)</f>
        <v>5</v>
      </c>
      <c r="CJ68" s="124">
        <f>'[37]Для учреждений'!$H$88</f>
        <v>0</v>
      </c>
      <c r="CK68" s="122">
        <f t="shared" si="73"/>
        <v>0</v>
      </c>
      <c r="CL68" s="124">
        <f>'[37]Для учреждений'!$H$90</f>
        <v>28</v>
      </c>
      <c r="CM68" s="124">
        <f>'[37]Для учреждений'!$H$91</f>
        <v>35</v>
      </c>
      <c r="CN68" s="129">
        <f>IF(CO68&gt;0,0,3)</f>
        <v>3</v>
      </c>
      <c r="CO68" s="124">
        <f>'[37]Для учреждений'!$H$93</f>
        <v>0</v>
      </c>
      <c r="CP68" s="129">
        <f>IF(CQ68&gt;0,0,3)</f>
        <v>3</v>
      </c>
      <c r="CQ68" s="124">
        <f>'[37]Для учреждений'!$H$95</f>
        <v>0</v>
      </c>
      <c r="CR68" s="122">
        <f>IF(CT68/CS68&lt;0.95,0,5*(CS68/CT68))</f>
        <v>5</v>
      </c>
      <c r="CS68" s="124">
        <f>'[37]Для учреждений'!$H$97</f>
        <v>4</v>
      </c>
      <c r="CT68" s="122">
        <f>'[37]Для учреждений'!$H$98</f>
        <v>4</v>
      </c>
      <c r="CU68" s="122"/>
      <c r="CV68" s="124"/>
      <c r="CW68" s="122"/>
      <c r="CX68" s="131">
        <f>IF(CY68&gt;0,0,4)</f>
        <v>4</v>
      </c>
      <c r="CY68" s="124">
        <f>'[37]Для учреждений'!$H$103</f>
        <v>0</v>
      </c>
      <c r="CZ68" s="124">
        <f>'[37]Для учреждений'!$H$104</f>
        <v>0</v>
      </c>
      <c r="DA68" s="122">
        <f t="shared" si="116"/>
        <v>4</v>
      </c>
      <c r="DB68" s="125">
        <f t="shared" si="117"/>
        <v>0.99891994235961812</v>
      </c>
      <c r="DC68" s="124">
        <f>'[37]Для учреждений'!$H$107</f>
        <v>21420.14</v>
      </c>
      <c r="DD68" s="124">
        <f>'[37]Для учреждений'!$H$108</f>
        <v>21443.3</v>
      </c>
      <c r="DE68" s="122">
        <f t="shared" si="118"/>
        <v>3</v>
      </c>
      <c r="DF68" s="125">
        <f t="shared" si="119"/>
        <v>0</v>
      </c>
      <c r="DG68" s="124">
        <f>'[37]Для учреждений'!$H$111</f>
        <v>0</v>
      </c>
      <c r="DH68" s="124">
        <f>'[37]Для учреждений'!$H$112</f>
        <v>21420.14</v>
      </c>
      <c r="DI68" s="122">
        <f>IF(DJ68&gt;0,0,3)</f>
        <v>3</v>
      </c>
      <c r="DJ68" s="124">
        <f>'[37]Для учреждений'!$H$114</f>
        <v>0</v>
      </c>
      <c r="DK68" s="124">
        <f>'[37]Для учреждений'!$H$115</f>
        <v>0</v>
      </c>
      <c r="DL68" s="122"/>
      <c r="DM68" s="132"/>
      <c r="DN68" s="133"/>
      <c r="DO68" s="133"/>
      <c r="DP68" s="122">
        <f>IF(DR68/DS68&lt;$DS$7/100,0,IF(DR68/DS68&gt;$DR$7/100,$DP$7,$DP$7*(DR68/DS68-$DS$7/100)/(($DR$7-$DS$7)/100)))</f>
        <v>4</v>
      </c>
      <c r="DQ68" s="125">
        <f>DR68/DS68</f>
        <v>1</v>
      </c>
      <c r="DR68" s="133">
        <f>'[37]Для учреждений'!$H$122</f>
        <v>13</v>
      </c>
      <c r="DS68" s="133">
        <f>'[37]Для учреждений'!$H$123</f>
        <v>13</v>
      </c>
      <c r="DT68" s="134">
        <f t="shared" si="124"/>
        <v>47.978438404057592</v>
      </c>
      <c r="DU68" s="135">
        <f t="shared" si="125"/>
        <v>3</v>
      </c>
      <c r="DV68" s="135">
        <v>1</v>
      </c>
      <c r="DW68" s="136"/>
    </row>
    <row r="69" spans="1:127" s="137" customFormat="1" ht="45" x14ac:dyDescent="0.25">
      <c r="A69" s="120">
        <v>61</v>
      </c>
      <c r="B69" s="121" t="s">
        <v>205</v>
      </c>
      <c r="C69" s="121" t="s">
        <v>208</v>
      </c>
      <c r="D69" s="122"/>
      <c r="E69" s="123">
        <f t="shared" si="76"/>
        <v>0</v>
      </c>
      <c r="F69" s="124">
        <f>'[38]Для учреждений'!$H$6</f>
        <v>0</v>
      </c>
      <c r="G69" s="124">
        <f>'[38]Для учреждений'!$H$7</f>
        <v>0</v>
      </c>
      <c r="H69" s="122"/>
      <c r="I69" s="125">
        <f t="shared" si="78"/>
        <v>0</v>
      </c>
      <c r="J69" s="124">
        <f>'[38]Для учреждений'!$H$10</f>
        <v>0</v>
      </c>
      <c r="K69" s="124">
        <f>'[38]Для учреждений'!$H$11</f>
        <v>0</v>
      </c>
      <c r="L69" s="122"/>
      <c r="M69" s="125">
        <f t="shared" si="80"/>
        <v>0</v>
      </c>
      <c r="N69" s="126">
        <f t="shared" si="81"/>
        <v>0</v>
      </c>
      <c r="O69" s="124">
        <f>'[38]Для учреждений'!$H$15</f>
        <v>0</v>
      </c>
      <c r="P69" s="122"/>
      <c r="Q69" s="125">
        <f t="shared" si="83"/>
        <v>0</v>
      </c>
      <c r="R69" s="122">
        <f t="shared" si="84"/>
        <v>0</v>
      </c>
      <c r="S69" s="126">
        <f t="shared" si="85"/>
        <v>0</v>
      </c>
      <c r="T69" s="124"/>
      <c r="U69" s="125">
        <f t="shared" si="87"/>
        <v>0</v>
      </c>
      <c r="V69" s="124">
        <f>'[38]Для учреждений'!$H$22</f>
        <v>0</v>
      </c>
      <c r="W69" s="124">
        <f>'[38]Для учреждений'!$H$23</f>
        <v>0</v>
      </c>
      <c r="X69" s="124">
        <f>'[38]Для учреждений'!$H$25</f>
        <v>0</v>
      </c>
      <c r="Y69" s="124">
        <f>'[38]Для учреждений'!$H$25</f>
        <v>0</v>
      </c>
      <c r="Z69" s="124">
        <f>'[38]Для учреждений'!$H$26</f>
        <v>0</v>
      </c>
      <c r="AA69" s="124">
        <f>'[38]Для учреждений'!$H$27</f>
        <v>0</v>
      </c>
      <c r="AB69" s="122"/>
      <c r="AC69" s="123">
        <f t="shared" si="89"/>
        <v>0</v>
      </c>
      <c r="AD69" s="124">
        <f>'[38]Для учреждений'!$H$30</f>
        <v>0</v>
      </c>
      <c r="AE69" s="124">
        <f>'[38]Для учреждений'!$H$31</f>
        <v>0</v>
      </c>
      <c r="AF69" s="122"/>
      <c r="AG69" s="127">
        <f t="shared" si="91"/>
        <v>4</v>
      </c>
      <c r="AH69" s="128">
        <f>'[38]Для учреждений'!$H$34</f>
        <v>0</v>
      </c>
      <c r="AI69" s="128">
        <f>'[38]Для учреждений'!$H$35</f>
        <v>0</v>
      </c>
      <c r="AJ69" s="122">
        <f t="shared" si="126"/>
        <v>1</v>
      </c>
      <c r="AK69" s="127">
        <f t="shared" si="127"/>
        <v>2</v>
      </c>
      <c r="AL69" s="122">
        <f>'[38]Для учреждений'!$H$38</f>
        <v>1</v>
      </c>
      <c r="AM69" s="122">
        <f>'[38]Для учреждений'!$H$39</f>
        <v>3</v>
      </c>
      <c r="AN69" s="122">
        <f>3-3/0.15*AO69</f>
        <v>2.9910455446537929</v>
      </c>
      <c r="AO69" s="122">
        <f>AP69/AQ69</f>
        <v>4.4772276731035675E-4</v>
      </c>
      <c r="AP69" s="124">
        <f>'[38]Для учреждений'!$H$42</f>
        <v>5265.71</v>
      </c>
      <c r="AQ69" s="124">
        <f>'[38]Для учреждений'!$H$43</f>
        <v>11761095</v>
      </c>
      <c r="AR69" s="122"/>
      <c r="AS69" s="125"/>
      <c r="AT69" s="126">
        <f t="shared" si="94"/>
        <v>0</v>
      </c>
      <c r="AU69" s="122">
        <f>'[38]Для учреждений'!$H$46</f>
        <v>0</v>
      </c>
      <c r="AV69" s="122"/>
      <c r="AW69" s="125"/>
      <c r="AX69" s="126">
        <f t="shared" ref="AX69" si="128">AT69</f>
        <v>0</v>
      </c>
      <c r="AY69" s="124">
        <f>'[38]Для учреждений'!$I$51</f>
        <v>0</v>
      </c>
      <c r="AZ69" s="122">
        <v>0</v>
      </c>
      <c r="BA69" s="122">
        <f t="shared" si="98"/>
        <v>0</v>
      </c>
      <c r="BB69" s="122">
        <f>'[38]Для учреждений'!$H$54</f>
        <v>0</v>
      </c>
      <c r="BC69" s="122">
        <f t="shared" si="99"/>
        <v>1</v>
      </c>
      <c r="BD69" s="125">
        <f t="shared" si="100"/>
        <v>0</v>
      </c>
      <c r="BE69" s="124">
        <f>'[38]Для учреждений'!$H$53</f>
        <v>0</v>
      </c>
      <c r="BF69" s="124">
        <f>'[38]Для учреждений'!$H$58</f>
        <v>0</v>
      </c>
      <c r="BG69" s="122">
        <f t="shared" si="101"/>
        <v>1</v>
      </c>
      <c r="BH69" s="124">
        <f>'[38]Для учреждений'!$H$60</f>
        <v>0</v>
      </c>
      <c r="BI69" s="124">
        <f>'[38]Для учреждений'!$H$61</f>
        <v>8108</v>
      </c>
      <c r="BJ69" s="122"/>
      <c r="BK69" s="125" t="e">
        <f t="shared" si="103"/>
        <v>#DIV/0!</v>
      </c>
      <c r="BL69" s="124">
        <f>'[38]Для учреждений'!$H$64</f>
        <v>0</v>
      </c>
      <c r="BM69" s="124">
        <f>'[38]Для учреждений'!$H$65</f>
        <v>0</v>
      </c>
      <c r="BN69" s="124">
        <f>'[38]Для учреждений'!$H$66</f>
        <v>0</v>
      </c>
      <c r="BO69" s="124">
        <f>'[38]Для учреждений'!$H$67</f>
        <v>0</v>
      </c>
      <c r="BP69" s="122">
        <f t="shared" si="104"/>
        <v>0</v>
      </c>
      <c r="BQ69" s="125">
        <f t="shared" si="105"/>
        <v>1.3420522678383451</v>
      </c>
      <c r="BR69" s="124">
        <f>'[38]Для учреждений'!$H$70</f>
        <v>5864500</v>
      </c>
      <c r="BS69" s="124">
        <f>'[38]Для учреждений'!$H$71</f>
        <v>5</v>
      </c>
      <c r="BT69" s="124">
        <f>'[38]Для учреждений'!$H$72</f>
        <v>12</v>
      </c>
      <c r="BU69" s="124">
        <f>'[38]Для учреждений'!$H$73</f>
        <v>72830</v>
      </c>
      <c r="BV69" s="122">
        <v>0</v>
      </c>
      <c r="BW69" s="125" t="e">
        <f t="shared" si="107"/>
        <v>#DIV/0!</v>
      </c>
      <c r="BX69" s="124"/>
      <c r="BY69" s="126"/>
      <c r="BZ69" s="129">
        <f t="shared" si="109"/>
        <v>2</v>
      </c>
      <c r="CA69" s="130">
        <f t="shared" ref="CA69" si="129">(CB69+CC69)/CD69</f>
        <v>2</v>
      </c>
      <c r="CB69" s="124">
        <f>'[38]Для учреждений'!$H$80</f>
        <v>1</v>
      </c>
      <c r="CC69" s="124">
        <f>'[38]Для учреждений'!$H$81</f>
        <v>1</v>
      </c>
      <c r="CD69" s="124">
        <f>'[38]Для учреждений'!$H$82</f>
        <v>1</v>
      </c>
      <c r="CE69" s="122">
        <f t="shared" si="110"/>
        <v>3</v>
      </c>
      <c r="CF69" s="125">
        <f t="shared" si="111"/>
        <v>1</v>
      </c>
      <c r="CG69" s="124">
        <f>'[38]Для учреждений'!$H$85</f>
        <v>3</v>
      </c>
      <c r="CH69" s="124">
        <f>'[38]Для учреждений'!$H$86</f>
        <v>3</v>
      </c>
      <c r="CI69" s="129">
        <f t="shared" si="112"/>
        <v>5</v>
      </c>
      <c r="CJ69" s="124">
        <f>'[38]Для учреждений'!$H$88</f>
        <v>0</v>
      </c>
      <c r="CK69" s="122">
        <f t="shared" si="73"/>
        <v>2</v>
      </c>
      <c r="CL69" s="124">
        <f>'[38]Для учреждений'!$H$90</f>
        <v>33</v>
      </c>
      <c r="CM69" s="124">
        <f>'[38]Для учреждений'!$H$91</f>
        <v>33</v>
      </c>
      <c r="CN69" s="129">
        <f t="shared" si="113"/>
        <v>3</v>
      </c>
      <c r="CO69" s="124">
        <f>'[38]Для учреждений'!$H$93</f>
        <v>0</v>
      </c>
      <c r="CP69" s="129">
        <f t="shared" si="114"/>
        <v>3</v>
      </c>
      <c r="CQ69" s="124">
        <f>'[38]Для учреждений'!$H$95</f>
        <v>0</v>
      </c>
      <c r="CR69" s="122">
        <f t="shared" ref="CR69" si="130">IF(CT69/CS69&lt;0.95,0,5*(CS69/CT69))</f>
        <v>5</v>
      </c>
      <c r="CS69" s="124">
        <f>'[38]Для учреждений'!$H$97</f>
        <v>4</v>
      </c>
      <c r="CT69" s="122">
        <f>'[38]Для учреждений'!$H$98</f>
        <v>4</v>
      </c>
      <c r="CU69" s="122"/>
      <c r="CV69" s="124"/>
      <c r="CW69" s="122"/>
      <c r="CX69" s="131">
        <f t="shared" si="74"/>
        <v>4</v>
      </c>
      <c r="CY69" s="124">
        <f>'[38]Для учреждений'!$H$103</f>
        <v>0</v>
      </c>
      <c r="CZ69" s="124">
        <f>'[38]Для учреждений'!$H$104</f>
        <v>0</v>
      </c>
      <c r="DA69" s="122">
        <f t="shared" si="116"/>
        <v>4</v>
      </c>
      <c r="DB69" s="125">
        <f t="shared" si="117"/>
        <v>0.99955191266123067</v>
      </c>
      <c r="DC69" s="124">
        <f>'[38]Для учреждений'!$H$107</f>
        <v>11755.83</v>
      </c>
      <c r="DD69" s="124">
        <f>'[38]Для учреждений'!$H$108</f>
        <v>11761.1</v>
      </c>
      <c r="DE69" s="122">
        <f t="shared" si="118"/>
        <v>3</v>
      </c>
      <c r="DF69" s="125">
        <f t="shared" si="119"/>
        <v>0</v>
      </c>
      <c r="DG69" s="124">
        <f>'[38]Для учреждений'!$H$111</f>
        <v>0</v>
      </c>
      <c r="DH69" s="124">
        <f>'[38]Для учреждений'!$H$112</f>
        <v>11755.83</v>
      </c>
      <c r="DI69" s="122">
        <f t="shared" ref="DI69" si="131">IF(DJ69&gt;0,0,3)</f>
        <v>0</v>
      </c>
      <c r="DJ69" s="124">
        <f>'[38]Для учреждений'!$H$114</f>
        <v>2</v>
      </c>
      <c r="DK69" s="124">
        <f>'[38]Для учреждений'!$H$115</f>
        <v>0</v>
      </c>
      <c r="DL69" s="122"/>
      <c r="DM69" s="132"/>
      <c r="DN69" s="133"/>
      <c r="DO69" s="133"/>
      <c r="DP69" s="122">
        <f t="shared" si="122"/>
        <v>4</v>
      </c>
      <c r="DQ69" s="125">
        <f t="shared" si="123"/>
        <v>1</v>
      </c>
      <c r="DR69" s="133">
        <f>'[38]Для учреждений'!$H$122</f>
        <v>8</v>
      </c>
      <c r="DS69" s="133">
        <f>'[38]Для учреждений'!$H$123</f>
        <v>8</v>
      </c>
      <c r="DT69" s="134">
        <f t="shared" si="124"/>
        <v>43.991045544653794</v>
      </c>
      <c r="DU69" s="135">
        <f t="shared" si="125"/>
        <v>3</v>
      </c>
      <c r="DV69" s="135">
        <v>2</v>
      </c>
      <c r="DW69" s="136"/>
    </row>
    <row r="70" spans="1:127" customFormat="1" hidden="1" x14ac:dyDescent="0.25">
      <c r="A70" s="12"/>
      <c r="B70" s="12"/>
      <c r="C70" s="12"/>
      <c r="D70" s="12"/>
      <c r="E70" s="19">
        <f t="shared" si="76"/>
        <v>0.74196841167709404</v>
      </c>
      <c r="F70" s="7">
        <f>SUM(F9:F69)</f>
        <v>1508169768.6899998</v>
      </c>
      <c r="G70" s="7">
        <f>SUM(G9:G69)</f>
        <v>2032660346.3899996</v>
      </c>
      <c r="H70" s="8"/>
      <c r="I70" s="14">
        <f t="shared" si="78"/>
        <v>0.71376336815271257</v>
      </c>
      <c r="J70" s="8">
        <f>SUM(J9:J69)</f>
        <v>1599761146.7399998</v>
      </c>
      <c r="K70" s="8">
        <f>SUM(K9:K69)</f>
        <v>2241304636.9699998</v>
      </c>
      <c r="L70" s="8"/>
      <c r="M70" s="14">
        <f t="shared" si="80"/>
        <v>0.77050402902564008</v>
      </c>
      <c r="N70" s="8">
        <f>SUM(N9:N69)</f>
        <v>1508169768.6899998</v>
      </c>
      <c r="O70" s="8">
        <f>SUM(O9:O69)</f>
        <v>1957380768.79</v>
      </c>
      <c r="P70" s="8"/>
      <c r="Q70" s="8">
        <f>SUM(Q9:Q69)</f>
        <v>19.226800246454758</v>
      </c>
      <c r="R70" s="8">
        <f>SUM(R9:R69)</f>
        <v>1599761146.7399998</v>
      </c>
      <c r="S70" s="8">
        <f>SUM(S9:S69)</f>
        <v>2178648085.8599997</v>
      </c>
      <c r="T70" s="8"/>
      <c r="U70" s="8">
        <f t="shared" ref="U70:AA70" si="132">SUM(U9:U69)</f>
        <v>-7.2124341154294456</v>
      </c>
      <c r="V70" s="7">
        <f t="shared" si="132"/>
        <v>34052176.740000002</v>
      </c>
      <c r="W70" s="7">
        <f t="shared" si="132"/>
        <v>68665780.210000008</v>
      </c>
      <c r="X70" s="7">
        <f t="shared" si="132"/>
        <v>258429720.20999998</v>
      </c>
      <c r="Y70" s="7">
        <f t="shared" si="132"/>
        <v>284494435.74000007</v>
      </c>
      <c r="Z70" s="7">
        <f t="shared" si="132"/>
        <v>8995459.1500000004</v>
      </c>
      <c r="AA70" s="7">
        <f t="shared" si="132"/>
        <v>7055195512.625</v>
      </c>
      <c r="AB70" s="8"/>
      <c r="AC70" s="34">
        <f>SUM(AC9:AC69)</f>
        <v>88.939588548351281</v>
      </c>
      <c r="AD70" s="8">
        <f>SUM(AD9:AD69)</f>
        <v>207144305.87</v>
      </c>
      <c r="AE70" s="8">
        <f>SUM(AE9:AE69)</f>
        <v>332185193.1400001</v>
      </c>
      <c r="AF70" s="8"/>
      <c r="AG70" s="8">
        <f>SUM(AG9:AG69)</f>
        <v>161</v>
      </c>
      <c r="AH70" s="8">
        <f>SUM(AH9:AH69)</f>
        <v>873</v>
      </c>
      <c r="AI70" s="8">
        <f>SUM(AI9:AI69)</f>
        <v>956</v>
      </c>
      <c r="AJ70" s="8"/>
      <c r="AK70" s="8">
        <f>SUM(AK9:AK69)</f>
        <v>2</v>
      </c>
      <c r="AL70" s="8">
        <f>SUM(AL9:AL69)</f>
        <v>10</v>
      </c>
      <c r="AM70" s="8">
        <f>SUM(AM9:AM69)</f>
        <v>16</v>
      </c>
      <c r="AN70" s="8"/>
      <c r="AO70" s="8"/>
      <c r="AP70" s="8">
        <f>SUM(AP9:AP69)</f>
        <v>11140595.27</v>
      </c>
      <c r="AQ70" s="8">
        <f>SUM(AQ9:AQ69)</f>
        <v>362568901.94</v>
      </c>
      <c r="AR70" s="8"/>
      <c r="AS70" s="8" t="e">
        <f>SUM(AS9:AS69)</f>
        <v>#DIV/0!</v>
      </c>
      <c r="AT70" s="8">
        <f>SUM(AT9:AT69)</f>
        <v>1508173933.8899999</v>
      </c>
      <c r="AU70" s="8">
        <f>SUM(AU9:AU69)</f>
        <v>7055195512.625</v>
      </c>
      <c r="AV70" s="8"/>
      <c r="AW70" s="8" t="e">
        <f>SUM(AW9:AW69)</f>
        <v>#DIV/0!</v>
      </c>
      <c r="AX70" s="8">
        <f>SUM(AX9:AX69)</f>
        <v>1508173933.8899999</v>
      </c>
      <c r="AY70" s="8">
        <f>SUM(AY9:AY69)</f>
        <v>1435748843.7499995</v>
      </c>
      <c r="AZ70" s="8"/>
      <c r="BA70" s="8">
        <f>SUM(BA9:BA69)</f>
        <v>1508173933.8899999</v>
      </c>
      <c r="BB70" s="8">
        <f>SUM(BB9:BB69)</f>
        <v>0</v>
      </c>
      <c r="BC70" s="8"/>
      <c r="BD70" s="8">
        <f>SUM(BD9:BD69)</f>
        <v>0</v>
      </c>
      <c r="BE70" s="8">
        <f>SUM(BE9:BE69)</f>
        <v>0</v>
      </c>
      <c r="BF70" s="8">
        <f>SUM(BF9:BF69)</f>
        <v>40840044.43999999</v>
      </c>
      <c r="BG70" s="8"/>
      <c r="BH70" s="7">
        <f>SUM(BH9:BH69)</f>
        <v>272062.62</v>
      </c>
      <c r="BI70" s="7">
        <f>SUM(BI9:BI69)</f>
        <v>1883744173.46</v>
      </c>
      <c r="BJ70" s="8"/>
      <c r="BK70" s="8" t="e">
        <f>SUM(BK9:BK69)</f>
        <v>#DIV/0!</v>
      </c>
      <c r="BL70" s="7">
        <f>SUM(BL9:BL69)</f>
        <v>0.33</v>
      </c>
      <c r="BM70" s="7">
        <f>SUM(BM9:BM69)</f>
        <v>491942484.83000022</v>
      </c>
      <c r="BN70" s="7">
        <f>SUM(BN9:BN69)</f>
        <v>191898.22999999998</v>
      </c>
      <c r="BO70" s="7">
        <f>SUM(BO9:BO69)</f>
        <v>75675643.710000023</v>
      </c>
      <c r="BP70" s="8"/>
      <c r="BQ70" s="8"/>
      <c r="BR70" s="7">
        <f>SUM(BR9:BR69)</f>
        <v>1740920115.8259997</v>
      </c>
      <c r="BS70" s="8">
        <f>SUM(BS9:BS69)</f>
        <v>2345.15</v>
      </c>
      <c r="BT70" s="8">
        <f>SUM(BT9:BT69)</f>
        <v>719.6</v>
      </c>
      <c r="BU70" s="8">
        <f>SUM(BU9:BU69)</f>
        <v>4240080.7200000007</v>
      </c>
      <c r="BV70" s="8"/>
      <c r="BW70" s="8" t="e">
        <f>SUM(BW9:BW69)</f>
        <v>#DIV/0!</v>
      </c>
      <c r="BX70" s="8">
        <f>SUM(BX9:BX69)</f>
        <v>6707811800.619998</v>
      </c>
      <c r="BY70" s="8">
        <f>SUM(BY9:BY69)</f>
        <v>8440733598.3000002</v>
      </c>
      <c r="BZ70" s="8"/>
      <c r="CA70" s="8">
        <f>SUM(CA9:CA69)</f>
        <v>101.10173160173159</v>
      </c>
      <c r="CB70" s="8">
        <f>SUM(CB9:CB69)</f>
        <v>181</v>
      </c>
      <c r="CC70" s="8">
        <f>SUM(CC9:CC69)</f>
        <v>174</v>
      </c>
      <c r="CD70" s="8">
        <f>SUM(CD9:CD69)</f>
        <v>218</v>
      </c>
      <c r="CE70" s="8"/>
      <c r="CF70" s="8">
        <f>SUM(CF9:CF69)</f>
        <v>61</v>
      </c>
      <c r="CG70" s="7">
        <f>SUM(CG9:CG69)</f>
        <v>376</v>
      </c>
      <c r="CH70" s="7">
        <f>SUM(CH9:CH69)</f>
        <v>376</v>
      </c>
      <c r="CI70" s="8">
        <f>SUM(CI9:CI69)</f>
        <v>300</v>
      </c>
      <c r="CJ70" s="8">
        <f>SUM(CJ9:CJ69)</f>
        <v>1</v>
      </c>
      <c r="CK70" s="8"/>
      <c r="CL70" s="8">
        <f>SUM(CL9:CL69)</f>
        <v>3247</v>
      </c>
      <c r="CM70" s="8">
        <f>SUM(CM9:CM69)</f>
        <v>3298</v>
      </c>
      <c r="CN70" s="8"/>
      <c r="CO70" s="7">
        <f>SUM(CO9:CO69)</f>
        <v>2</v>
      </c>
      <c r="CP70" s="8"/>
      <c r="CQ70" s="8">
        <f>SUM(CQ9:CQ69)</f>
        <v>2</v>
      </c>
      <c r="CR70" s="8"/>
      <c r="CS70" s="7">
        <f>SUM(CS9:CS69)</f>
        <v>36</v>
      </c>
      <c r="CT70" s="8">
        <f>SUM(CT9:CT69)</f>
        <v>40</v>
      </c>
      <c r="CU70" s="8"/>
      <c r="CV70" s="7">
        <f>SUM(CV9:CV69)</f>
        <v>349</v>
      </c>
      <c r="CW70" s="7">
        <f>SUM(CW9:CW69)</f>
        <v>350</v>
      </c>
      <c r="CX70" s="8"/>
      <c r="CY70" s="26"/>
      <c r="CZ70" s="31">
        <v>50.45</v>
      </c>
      <c r="DA70" s="8"/>
      <c r="DB70" s="14">
        <f t="shared" si="117"/>
        <v>0.97094989124543685</v>
      </c>
      <c r="DC70" s="8">
        <f t="shared" ref="DC70:DS70" si="133">SUM(DC9:DC69)</f>
        <v>338136497.76655</v>
      </c>
      <c r="DD70" s="8">
        <f t="shared" si="133"/>
        <v>348253293.82634002</v>
      </c>
      <c r="DE70" s="8"/>
      <c r="DF70" s="20">
        <f t="shared" si="133"/>
        <v>0</v>
      </c>
      <c r="DG70" s="29">
        <f t="shared" si="133"/>
        <v>906.14</v>
      </c>
      <c r="DH70" s="29">
        <f t="shared" si="133"/>
        <v>104158013.91430001</v>
      </c>
      <c r="DI70" s="29"/>
      <c r="DJ70" s="21">
        <f t="shared" si="133"/>
        <v>2</v>
      </c>
      <c r="DK70" s="8">
        <f t="shared" si="133"/>
        <v>0</v>
      </c>
      <c r="DL70" s="8"/>
      <c r="DM70" s="8" t="e">
        <f t="shared" si="133"/>
        <v>#DIV/0!</v>
      </c>
      <c r="DN70" s="8">
        <f t="shared" si="133"/>
        <v>154129</v>
      </c>
      <c r="DO70" s="8">
        <f t="shared" si="133"/>
        <v>154129</v>
      </c>
      <c r="DP70" s="8"/>
      <c r="DQ70" s="8" t="e">
        <f t="shared" si="133"/>
        <v>#DIV/0!</v>
      </c>
      <c r="DR70" s="8">
        <f t="shared" si="133"/>
        <v>4305.6000000000004</v>
      </c>
      <c r="DS70" s="8">
        <f t="shared" si="133"/>
        <v>4344.6000000000004</v>
      </c>
      <c r="DT70" s="7"/>
      <c r="DU70" s="2"/>
      <c r="DV70" s="2"/>
      <c r="DW70" s="38"/>
    </row>
    <row r="72" spans="1:127" hidden="1" x14ac:dyDescent="0.25">
      <c r="F72" s="138">
        <f>F70-1735917091.84</f>
        <v>-227747323.1500001</v>
      </c>
    </row>
  </sheetData>
  <autoFilter ref="A8:DU70">
    <filterColumn colId="1">
      <filters>
        <filter val="казенное"/>
      </filters>
    </filterColumn>
  </autoFilter>
  <mergeCells count="61">
    <mergeCell ref="BE4:BF4"/>
    <mergeCell ref="H2:K2"/>
    <mergeCell ref="CL4:CM4"/>
    <mergeCell ref="DA1:DS1"/>
    <mergeCell ref="DV1:DV7"/>
    <mergeCell ref="D1:AQ1"/>
    <mergeCell ref="BG2:BI2"/>
    <mergeCell ref="D2:G2"/>
    <mergeCell ref="BJ2:BO2"/>
    <mergeCell ref="CN2:CO2"/>
    <mergeCell ref="CB4:CD4"/>
    <mergeCell ref="CG4:CH4"/>
    <mergeCell ref="AR2:AU2"/>
    <mergeCell ref="AV2:AY2"/>
    <mergeCell ref="AZ2:BB2"/>
    <mergeCell ref="BC2:BF2"/>
    <mergeCell ref="BV2:BY2"/>
    <mergeCell ref="BZ2:CD2"/>
    <mergeCell ref="CE2:CH2"/>
    <mergeCell ref="B5:C5"/>
    <mergeCell ref="A1:A7"/>
    <mergeCell ref="L2:O2"/>
    <mergeCell ref="P2:S2"/>
    <mergeCell ref="T2:AA2"/>
    <mergeCell ref="AB2:AE2"/>
    <mergeCell ref="AF2:AI2"/>
    <mergeCell ref="AJ2:AM2"/>
    <mergeCell ref="AN2:AQ2"/>
    <mergeCell ref="B1:B3"/>
    <mergeCell ref="AR1:BO1"/>
    <mergeCell ref="BP1:CD1"/>
    <mergeCell ref="CE1:CZ1"/>
    <mergeCell ref="B6:C7"/>
    <mergeCell ref="BH4:BI4"/>
    <mergeCell ref="BL4:BO4"/>
    <mergeCell ref="BR4:BU4"/>
    <mergeCell ref="B4:C4"/>
    <mergeCell ref="W4:Z4"/>
    <mergeCell ref="AT4:AU4"/>
    <mergeCell ref="AX4:AY4"/>
    <mergeCell ref="BA4:BB4"/>
    <mergeCell ref="E3:E4"/>
    <mergeCell ref="I3:I4"/>
    <mergeCell ref="M3:M4"/>
    <mergeCell ref="Q3:Q4"/>
    <mergeCell ref="U3:U4"/>
    <mergeCell ref="C1:C3"/>
    <mergeCell ref="BP2:BU2"/>
    <mergeCell ref="DU1:DU7"/>
    <mergeCell ref="CP2:CQ2"/>
    <mergeCell ref="CX2:CZ2"/>
    <mergeCell ref="CI2:CJ2"/>
    <mergeCell ref="CK2:CM2"/>
    <mergeCell ref="CU2:CW2"/>
    <mergeCell ref="DT1:DT7"/>
    <mergeCell ref="DL2:DO2"/>
    <mergeCell ref="DP2:DS2"/>
    <mergeCell ref="DE2:DH2"/>
    <mergeCell ref="DI2:DK2"/>
    <mergeCell ref="DA2:DD2"/>
    <mergeCell ref="CR2:CT2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Игоревна Громова</dc:creator>
  <cp:lastModifiedBy>Наталья Михайловна Комарова</cp:lastModifiedBy>
  <cp:lastPrinted>2023-05-02T13:28:22Z</cp:lastPrinted>
  <dcterms:created xsi:type="dcterms:W3CDTF">2023-03-30T11:15:38Z</dcterms:created>
  <dcterms:modified xsi:type="dcterms:W3CDTF">2026-04-01T08:34:57Z</dcterms:modified>
</cp:coreProperties>
</file>