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5040" windowWidth="23280" windowHeight="13200"/>
  </bookViews>
  <sheets>
    <sheet name="Для свода" sheetId="1" r:id="rId1"/>
  </sheets>
  <definedNames>
    <definedName name="_xlnm._FilterDatabase" localSheetId="0" hidden="1">'Для свода'!$A$9:$DU$81</definedName>
    <definedName name="_xlnm.Print_Titles" localSheetId="0">'Для свода'!$A:$C,'Для свода'!$2:$8</definedName>
  </definedNames>
  <calcPr calcId="145621"/>
</workbook>
</file>

<file path=xl/calcChain.xml><?xml version="1.0" encoding="utf-8"?>
<calcChain xmlns="http://schemas.openxmlformats.org/spreadsheetml/2006/main">
  <c r="AU10" i="1" l="1"/>
  <c r="AT55" i="1"/>
  <c r="AX55" i="1" s="1"/>
  <c r="BA55" i="1" s="1"/>
  <c r="AT48" i="1"/>
  <c r="AX48" i="1" s="1"/>
  <c r="BA48" i="1" s="1"/>
  <c r="AT39" i="1"/>
  <c r="AX39" i="1" s="1"/>
  <c r="BA39" i="1" s="1"/>
  <c r="AT13" i="1"/>
  <c r="AX13" i="1" s="1"/>
  <c r="BA13" i="1" s="1"/>
  <c r="AT32" i="1"/>
  <c r="AX32" i="1" s="1"/>
  <c r="BA32" i="1" s="1"/>
  <c r="AT56" i="1"/>
  <c r="AX56" i="1" s="1"/>
  <c r="BA56" i="1" s="1"/>
  <c r="AT40" i="1"/>
  <c r="AX40" i="1" s="1"/>
  <c r="BA40" i="1" s="1"/>
  <c r="AT54" i="1"/>
  <c r="AX54" i="1" s="1"/>
  <c r="BA54" i="1" s="1"/>
  <c r="AT47" i="1"/>
  <c r="AX47" i="1" s="1"/>
  <c r="BA47" i="1" s="1"/>
  <c r="AT34" i="1"/>
  <c r="AX34" i="1" s="1"/>
  <c r="BA34" i="1" s="1"/>
  <c r="AT28" i="1"/>
  <c r="AX28" i="1" s="1"/>
  <c r="BA28" i="1" s="1"/>
  <c r="AT21" i="1"/>
  <c r="AX21" i="1" s="1"/>
  <c r="BA21" i="1" s="1"/>
  <c r="AT46" i="1"/>
  <c r="AX46" i="1" s="1"/>
  <c r="BA46" i="1" s="1"/>
  <c r="AT42" i="1"/>
  <c r="AX42" i="1" s="1"/>
  <c r="BA42" i="1" s="1"/>
  <c r="AT44" i="1"/>
  <c r="AX44" i="1" s="1"/>
  <c r="BA44" i="1" s="1"/>
  <c r="AT37" i="1"/>
  <c r="AX37" i="1" s="1"/>
  <c r="BA37" i="1" s="1"/>
  <c r="AT16" i="1"/>
  <c r="AX16" i="1" s="1"/>
  <c r="BA16" i="1" s="1"/>
  <c r="AT29" i="1"/>
  <c r="AX29" i="1" s="1"/>
  <c r="BA29" i="1" s="1"/>
  <c r="AT76" i="1"/>
  <c r="AX76" i="1" s="1"/>
  <c r="BA76" i="1" s="1"/>
  <c r="AT15" i="1"/>
  <c r="AX15" i="1" s="1"/>
  <c r="BA15" i="1" s="1"/>
  <c r="AT71" i="1"/>
  <c r="AX71" i="1" s="1"/>
  <c r="BA71" i="1" s="1"/>
  <c r="AT30" i="1"/>
  <c r="AX30" i="1" s="1"/>
  <c r="BA30" i="1" s="1"/>
  <c r="AT57" i="1"/>
  <c r="AX57" i="1" s="1"/>
  <c r="BA57" i="1" s="1"/>
  <c r="AT49" i="1"/>
  <c r="AX49" i="1" s="1"/>
  <c r="BA49" i="1" s="1"/>
  <c r="AT33" i="1"/>
  <c r="AX33" i="1" s="1"/>
  <c r="BA33" i="1" s="1"/>
  <c r="AT11" i="1"/>
  <c r="AX11" i="1" s="1"/>
  <c r="BA11" i="1" s="1"/>
  <c r="AT51" i="1"/>
  <c r="AX51" i="1" s="1"/>
  <c r="BA51" i="1" s="1"/>
  <c r="AT52" i="1"/>
  <c r="AX52" i="1" s="1"/>
  <c r="BA52" i="1" s="1"/>
  <c r="AT25" i="1"/>
  <c r="AX25" i="1" s="1"/>
  <c r="BA25" i="1" s="1"/>
  <c r="AT26" i="1"/>
  <c r="AX26" i="1" s="1"/>
  <c r="BA26" i="1" s="1"/>
  <c r="AT43" i="1"/>
  <c r="AX43" i="1" s="1"/>
  <c r="BA43" i="1" s="1"/>
  <c r="AT69" i="1"/>
  <c r="AX69" i="1" s="1"/>
  <c r="BA69" i="1" s="1"/>
  <c r="AT14" i="1"/>
  <c r="AX14" i="1" s="1"/>
  <c r="BA14" i="1" s="1"/>
  <c r="AT12" i="1"/>
  <c r="AX12" i="1" s="1"/>
  <c r="BA12" i="1" s="1"/>
  <c r="AT17" i="1"/>
  <c r="AX17" i="1" s="1"/>
  <c r="BA17" i="1" s="1"/>
  <c r="AT78" i="1"/>
  <c r="AX78" i="1" s="1"/>
  <c r="BA78" i="1" s="1"/>
  <c r="AT79" i="1"/>
  <c r="AX79" i="1" s="1"/>
  <c r="BA79" i="1" s="1"/>
  <c r="AT41" i="1"/>
  <c r="AX41" i="1" s="1"/>
  <c r="BA41" i="1" s="1"/>
  <c r="AT38" i="1"/>
  <c r="AX38" i="1" s="1"/>
  <c r="BA38" i="1" s="1"/>
  <c r="AT22" i="1"/>
  <c r="AX22" i="1" s="1"/>
  <c r="BA22" i="1" s="1"/>
  <c r="AT36" i="1"/>
  <c r="AX36" i="1" s="1"/>
  <c r="BA36" i="1" s="1"/>
  <c r="AT65" i="1"/>
  <c r="AX65" i="1" s="1"/>
  <c r="BA65" i="1" s="1"/>
  <c r="AT68" i="1"/>
  <c r="AX68" i="1" s="1"/>
  <c r="BA68" i="1" s="1"/>
  <c r="AT77" i="1"/>
  <c r="AX77" i="1" s="1"/>
  <c r="BA77" i="1" s="1"/>
  <c r="AT59" i="1"/>
  <c r="AX59" i="1" s="1"/>
  <c r="BA59" i="1" s="1"/>
  <c r="AT72" i="1"/>
  <c r="AX72" i="1" s="1"/>
  <c r="BA72" i="1" s="1"/>
  <c r="AT18" i="1"/>
  <c r="AX18" i="1" s="1"/>
  <c r="BA18" i="1" s="1"/>
  <c r="AT74" i="1"/>
  <c r="AX74" i="1" s="1"/>
  <c r="BA74" i="1" s="1"/>
  <c r="AT53" i="1"/>
  <c r="AX53" i="1" s="1"/>
  <c r="BA53" i="1" s="1"/>
  <c r="AT60" i="1"/>
  <c r="AX60" i="1" s="1"/>
  <c r="BA60" i="1" s="1"/>
  <c r="AT63" i="1"/>
  <c r="AX63" i="1" s="1"/>
  <c r="BA63" i="1" s="1"/>
  <c r="AT27" i="1"/>
  <c r="AX27" i="1" s="1"/>
  <c r="BA27" i="1" s="1"/>
  <c r="AT50" i="1"/>
  <c r="AX50" i="1" s="1"/>
  <c r="BA50" i="1" s="1"/>
  <c r="AT70" i="1"/>
  <c r="AX70" i="1" s="1"/>
  <c r="BA70" i="1" s="1"/>
  <c r="AT64" i="1"/>
  <c r="AX64" i="1" s="1"/>
  <c r="BA64" i="1" s="1"/>
  <c r="AT66" i="1"/>
  <c r="AX66" i="1" s="1"/>
  <c r="BA66" i="1" s="1"/>
  <c r="AT19" i="1"/>
  <c r="AX19" i="1" s="1"/>
  <c r="BA19" i="1" s="1"/>
  <c r="AT73" i="1"/>
  <c r="AX73" i="1" s="1"/>
  <c r="BA73" i="1" s="1"/>
  <c r="AT23" i="1"/>
  <c r="AX23" i="1" s="1"/>
  <c r="BA23" i="1" s="1"/>
  <c r="AT75" i="1"/>
  <c r="AX75" i="1" s="1"/>
  <c r="BA75" i="1" s="1"/>
  <c r="AT61" i="1"/>
  <c r="AX61" i="1" s="1"/>
  <c r="BA61" i="1" s="1"/>
  <c r="AT24" i="1"/>
  <c r="AX24" i="1" s="1"/>
  <c r="BA24" i="1" s="1"/>
  <c r="AT62" i="1"/>
  <c r="AX62" i="1" s="1"/>
  <c r="BA62" i="1" s="1"/>
  <c r="AT67" i="1"/>
  <c r="AX67" i="1" s="1"/>
  <c r="BA67" i="1" s="1"/>
  <c r="AT31" i="1"/>
  <c r="AX31" i="1" s="1"/>
  <c r="BA31" i="1" s="1"/>
  <c r="AT58" i="1"/>
  <c r="AX58" i="1" s="1"/>
  <c r="BA58" i="1" s="1"/>
  <c r="AT20" i="1"/>
  <c r="AX20" i="1" s="1"/>
  <c r="BA20" i="1" s="1"/>
  <c r="AT35" i="1"/>
  <c r="AX35" i="1" s="1"/>
  <c r="BA35" i="1" s="1"/>
  <c r="AT45" i="1"/>
  <c r="AX45" i="1" s="1"/>
  <c r="BA45" i="1" s="1"/>
  <c r="AT81" i="1"/>
  <c r="AX81" i="1" s="1"/>
  <c r="BA81" i="1" s="1"/>
  <c r="AT80" i="1"/>
  <c r="AT10" i="1"/>
  <c r="AX10" i="1" s="1"/>
  <c r="BA10" i="1" s="1"/>
  <c r="AB10" i="1"/>
  <c r="R55" i="1"/>
  <c r="R48" i="1"/>
  <c r="R39" i="1"/>
  <c r="R13" i="1"/>
  <c r="R32" i="1"/>
  <c r="R56" i="1"/>
  <c r="R40" i="1"/>
  <c r="R54" i="1"/>
  <c r="R47" i="1"/>
  <c r="R34" i="1"/>
  <c r="R28" i="1"/>
  <c r="R21" i="1"/>
  <c r="R46" i="1"/>
  <c r="R42" i="1"/>
  <c r="R44" i="1"/>
  <c r="R37" i="1"/>
  <c r="R16" i="1"/>
  <c r="R29" i="1"/>
  <c r="R76" i="1"/>
  <c r="R15" i="1"/>
  <c r="R71" i="1"/>
  <c r="R30" i="1"/>
  <c r="R57" i="1"/>
  <c r="R49" i="1"/>
  <c r="R33" i="1"/>
  <c r="R11" i="1"/>
  <c r="R51" i="1"/>
  <c r="R52" i="1"/>
  <c r="R25" i="1"/>
  <c r="R26" i="1"/>
  <c r="R43" i="1"/>
  <c r="R69" i="1"/>
  <c r="R14" i="1"/>
  <c r="R12" i="1"/>
  <c r="R17" i="1"/>
  <c r="R78" i="1"/>
  <c r="R79" i="1"/>
  <c r="R41" i="1"/>
  <c r="R38" i="1"/>
  <c r="R22" i="1"/>
  <c r="R36" i="1"/>
  <c r="R65" i="1"/>
  <c r="R68" i="1"/>
  <c r="R77" i="1"/>
  <c r="R59" i="1"/>
  <c r="R72" i="1"/>
  <c r="R18" i="1"/>
  <c r="R74" i="1"/>
  <c r="R53" i="1"/>
  <c r="R60" i="1"/>
  <c r="R63" i="1"/>
  <c r="R27" i="1"/>
  <c r="R50" i="1"/>
  <c r="R70" i="1"/>
  <c r="R64" i="1"/>
  <c r="R66" i="1"/>
  <c r="R19" i="1"/>
  <c r="R73" i="1"/>
  <c r="R23" i="1"/>
  <c r="R75" i="1"/>
  <c r="R61" i="1"/>
  <c r="R24" i="1"/>
  <c r="R62" i="1"/>
  <c r="R67" i="1"/>
  <c r="R31" i="1"/>
  <c r="R58" i="1"/>
  <c r="R20" i="1"/>
  <c r="R35" i="1"/>
  <c r="R45" i="1"/>
  <c r="R81" i="1"/>
  <c r="R80" i="1"/>
  <c r="N55" i="1"/>
  <c r="N48" i="1"/>
  <c r="N39" i="1"/>
  <c r="N13" i="1"/>
  <c r="N32" i="1"/>
  <c r="N56" i="1"/>
  <c r="N40" i="1"/>
  <c r="N54" i="1"/>
  <c r="N47" i="1"/>
  <c r="N34" i="1"/>
  <c r="N28" i="1"/>
  <c r="N21" i="1"/>
  <c r="N46" i="1"/>
  <c r="N42" i="1"/>
  <c r="N44" i="1"/>
  <c r="N37" i="1"/>
  <c r="N16" i="1"/>
  <c r="N29" i="1"/>
  <c r="N76" i="1"/>
  <c r="N15" i="1"/>
  <c r="N71" i="1"/>
  <c r="N30" i="1"/>
  <c r="N57" i="1"/>
  <c r="N49" i="1"/>
  <c r="N33" i="1"/>
  <c r="N11" i="1"/>
  <c r="N51" i="1"/>
  <c r="N52" i="1"/>
  <c r="N25" i="1"/>
  <c r="N26" i="1"/>
  <c r="N43" i="1"/>
  <c r="N69" i="1"/>
  <c r="N14" i="1"/>
  <c r="N12" i="1"/>
  <c r="N17" i="1"/>
  <c r="N78" i="1"/>
  <c r="N79" i="1"/>
  <c r="N41" i="1"/>
  <c r="N38" i="1"/>
  <c r="N22" i="1"/>
  <c r="N36" i="1"/>
  <c r="N65" i="1"/>
  <c r="N68" i="1"/>
  <c r="N77" i="1"/>
  <c r="N59" i="1"/>
  <c r="N72" i="1"/>
  <c r="N18" i="1"/>
  <c r="N74" i="1"/>
  <c r="N53" i="1"/>
  <c r="N60" i="1"/>
  <c r="N63" i="1"/>
  <c r="N27" i="1"/>
  <c r="N50" i="1"/>
  <c r="N70" i="1"/>
  <c r="N64" i="1"/>
  <c r="N66" i="1"/>
  <c r="N19" i="1"/>
  <c r="N73" i="1"/>
  <c r="N23" i="1"/>
  <c r="N75" i="1"/>
  <c r="N61" i="1"/>
  <c r="N24" i="1"/>
  <c r="N62" i="1"/>
  <c r="N67" i="1"/>
  <c r="N31" i="1"/>
  <c r="N58" i="1"/>
  <c r="N20" i="1"/>
  <c r="N35" i="1"/>
  <c r="N45" i="1"/>
  <c r="N81" i="1"/>
  <c r="N80" i="1"/>
  <c r="DA55" i="1" l="1"/>
  <c r="DA48" i="1"/>
  <c r="DA39" i="1"/>
  <c r="DA13" i="1"/>
  <c r="DA32" i="1"/>
  <c r="DA56" i="1"/>
  <c r="DA40" i="1"/>
  <c r="DA54" i="1"/>
  <c r="DA47" i="1"/>
  <c r="DA34" i="1"/>
  <c r="DA28" i="1"/>
  <c r="DA21" i="1"/>
  <c r="DA46" i="1"/>
  <c r="DA42" i="1"/>
  <c r="DA44" i="1"/>
  <c r="DA37" i="1"/>
  <c r="DA16" i="1"/>
  <c r="DA29" i="1"/>
  <c r="DA76" i="1"/>
  <c r="DA15" i="1"/>
  <c r="DA71" i="1"/>
  <c r="DA30" i="1"/>
  <c r="DA57" i="1"/>
  <c r="DA49" i="1"/>
  <c r="DA33" i="1"/>
  <c r="DA11" i="1"/>
  <c r="DA51" i="1"/>
  <c r="DA52" i="1"/>
  <c r="DA25" i="1"/>
  <c r="DA26" i="1"/>
  <c r="DA43" i="1"/>
  <c r="DA69" i="1"/>
  <c r="DA14" i="1"/>
  <c r="DA12" i="1"/>
  <c r="DA17" i="1"/>
  <c r="DA78" i="1"/>
  <c r="DA79" i="1"/>
  <c r="DA41" i="1"/>
  <c r="DA38" i="1"/>
  <c r="DA22" i="1"/>
  <c r="DA36" i="1"/>
  <c r="DA65" i="1"/>
  <c r="DA68" i="1"/>
  <c r="DA77" i="1"/>
  <c r="DA59" i="1"/>
  <c r="DA72" i="1"/>
  <c r="DA18" i="1"/>
  <c r="DA74" i="1"/>
  <c r="DA53" i="1"/>
  <c r="DA60" i="1"/>
  <c r="DA63" i="1"/>
  <c r="DA27" i="1"/>
  <c r="DA50" i="1"/>
  <c r="DA70" i="1"/>
  <c r="DA64" i="1"/>
  <c r="DA66" i="1"/>
  <c r="DA19" i="1"/>
  <c r="DA73" i="1"/>
  <c r="DA23" i="1"/>
  <c r="DA75" i="1"/>
  <c r="DA61" i="1"/>
  <c r="DA24" i="1"/>
  <c r="DA62" i="1"/>
  <c r="DA67" i="1"/>
  <c r="DA31" i="1"/>
  <c r="DA58" i="1"/>
  <c r="DA20" i="1"/>
  <c r="DA35" i="1"/>
  <c r="DA45" i="1"/>
  <c r="DA81" i="1"/>
  <c r="DA80" i="1"/>
  <c r="DA10" i="1"/>
  <c r="DB55" i="1"/>
  <c r="DB48" i="1"/>
  <c r="DB39" i="1"/>
  <c r="DB13" i="1"/>
  <c r="DB32" i="1"/>
  <c r="DB56" i="1"/>
  <c r="DB40" i="1"/>
  <c r="DB54" i="1"/>
  <c r="DB47" i="1"/>
  <c r="DB34" i="1"/>
  <c r="DB28" i="1"/>
  <c r="DB21" i="1"/>
  <c r="DB46" i="1"/>
  <c r="DB42" i="1"/>
  <c r="DB44" i="1"/>
  <c r="DB37" i="1"/>
  <c r="DB16" i="1"/>
  <c r="DB29" i="1"/>
  <c r="DB76" i="1"/>
  <c r="DB15" i="1"/>
  <c r="DB71" i="1"/>
  <c r="DB30" i="1"/>
  <c r="DB57" i="1"/>
  <c r="DB49" i="1"/>
  <c r="DB33" i="1"/>
  <c r="DB11" i="1"/>
  <c r="DB51" i="1"/>
  <c r="DB52" i="1"/>
  <c r="DB25" i="1"/>
  <c r="DB26" i="1"/>
  <c r="DB43" i="1"/>
  <c r="DB69" i="1"/>
  <c r="DB14" i="1"/>
  <c r="DB12" i="1"/>
  <c r="DB17" i="1"/>
  <c r="DB78" i="1"/>
  <c r="DB79" i="1"/>
  <c r="DB41" i="1"/>
  <c r="DB38" i="1"/>
  <c r="DB22" i="1"/>
  <c r="DB36" i="1"/>
  <c r="DB65" i="1"/>
  <c r="DB68" i="1"/>
  <c r="DB77" i="1"/>
  <c r="DB59" i="1"/>
  <c r="DB72" i="1"/>
  <c r="DB18" i="1"/>
  <c r="DB74" i="1"/>
  <c r="DB53" i="1"/>
  <c r="DB60" i="1"/>
  <c r="DB63" i="1"/>
  <c r="DB27" i="1"/>
  <c r="DB50" i="1"/>
  <c r="DB70" i="1"/>
  <c r="DB64" i="1"/>
  <c r="DB66" i="1"/>
  <c r="DB19" i="1"/>
  <c r="DB73" i="1"/>
  <c r="DB23" i="1"/>
  <c r="DB75" i="1"/>
  <c r="DB61" i="1"/>
  <c r="DB24" i="1"/>
  <c r="DB62" i="1"/>
  <c r="DB67" i="1"/>
  <c r="DB31" i="1"/>
  <c r="DB58" i="1"/>
  <c r="DB20" i="1"/>
  <c r="DB35" i="1"/>
  <c r="DB45" i="1"/>
  <c r="DB81" i="1"/>
  <c r="DB80" i="1"/>
  <c r="DB10" i="1"/>
  <c r="AB55" i="1"/>
  <c r="AB48" i="1"/>
  <c r="AB39" i="1"/>
  <c r="AB13" i="1"/>
  <c r="AB32" i="1"/>
  <c r="AB56" i="1"/>
  <c r="AB40" i="1"/>
  <c r="AB54" i="1"/>
  <c r="AB47" i="1"/>
  <c r="AB34" i="1"/>
  <c r="AB28" i="1"/>
  <c r="AB21" i="1"/>
  <c r="AB46" i="1"/>
  <c r="AB42" i="1"/>
  <c r="AB44" i="1"/>
  <c r="AB37" i="1"/>
  <c r="AB16" i="1"/>
  <c r="AB29" i="1"/>
  <c r="AB76" i="1"/>
  <c r="AB15" i="1"/>
  <c r="AB71" i="1"/>
  <c r="AB30" i="1"/>
  <c r="AB57" i="1"/>
  <c r="AB49" i="1"/>
  <c r="AB33" i="1"/>
  <c r="AB11" i="1"/>
  <c r="AB51" i="1"/>
  <c r="AB52" i="1"/>
  <c r="AB25" i="1"/>
  <c r="AB26" i="1"/>
  <c r="AB43" i="1"/>
  <c r="AB69" i="1"/>
  <c r="AB14" i="1"/>
  <c r="AB12" i="1"/>
  <c r="AB17" i="1"/>
  <c r="AB78" i="1"/>
  <c r="AB79" i="1"/>
  <c r="AB41" i="1"/>
  <c r="AB38" i="1"/>
  <c r="AB22" i="1"/>
  <c r="AB36" i="1"/>
  <c r="AB65" i="1"/>
  <c r="AB68" i="1"/>
  <c r="AB77" i="1"/>
  <c r="AB59" i="1"/>
  <c r="AB72" i="1"/>
  <c r="AB18" i="1"/>
  <c r="AB74" i="1"/>
  <c r="AB53" i="1"/>
  <c r="AB60" i="1"/>
  <c r="AB63" i="1"/>
  <c r="AB27" i="1"/>
  <c r="AB50" i="1"/>
  <c r="AB70" i="1"/>
  <c r="AB64" i="1"/>
  <c r="AB66" i="1"/>
  <c r="AB19" i="1"/>
  <c r="AB73" i="1"/>
  <c r="AB23" i="1"/>
  <c r="AB75" i="1"/>
  <c r="AB61" i="1"/>
  <c r="AB24" i="1"/>
  <c r="AB62" i="1"/>
  <c r="AB67" i="1"/>
  <c r="AB31" i="1"/>
  <c r="AB58" i="1"/>
  <c r="AB20" i="1"/>
  <c r="AB35" i="1"/>
  <c r="AB45" i="1"/>
  <c r="AB81" i="1"/>
  <c r="AB80" i="1"/>
  <c r="BY33" i="1" l="1"/>
  <c r="BY80" i="1" l="1"/>
  <c r="BY81" i="1"/>
  <c r="DP12" i="1" l="1"/>
  <c r="DP27" i="1"/>
  <c r="DP65" i="1"/>
  <c r="DP32" i="1"/>
  <c r="DP28" i="1"/>
  <c r="I70" i="1" l="1"/>
  <c r="H14" i="1"/>
  <c r="P25" i="1"/>
  <c r="L25" i="1"/>
  <c r="H25" i="1"/>
  <c r="L11" i="1"/>
  <c r="H11" i="1"/>
  <c r="T15" i="1"/>
  <c r="T11" i="1"/>
  <c r="T25" i="1"/>
  <c r="T26" i="1"/>
  <c r="T69" i="1"/>
  <c r="T14" i="1"/>
  <c r="T78" i="1"/>
  <c r="T79" i="1"/>
  <c r="T38" i="1"/>
  <c r="T22" i="1"/>
  <c r="T36" i="1"/>
  <c r="T65" i="1"/>
  <c r="T77" i="1"/>
  <c r="T59" i="1"/>
  <c r="T72" i="1"/>
  <c r="T18" i="1"/>
  <c r="T74" i="1"/>
  <c r="T60" i="1"/>
  <c r="T63" i="1"/>
  <c r="T27" i="1"/>
  <c r="T50" i="1"/>
  <c r="T70" i="1"/>
  <c r="T64" i="1"/>
  <c r="T66" i="1"/>
  <c r="T73" i="1"/>
  <c r="T23" i="1"/>
  <c r="T24" i="1"/>
  <c r="T31" i="1"/>
  <c r="T20" i="1"/>
  <c r="T81" i="1"/>
  <c r="T80" i="1"/>
  <c r="T10" i="1"/>
  <c r="BW33" i="1"/>
  <c r="BW81" i="1"/>
  <c r="BW80" i="1"/>
  <c r="BQ55" i="1"/>
  <c r="BP55" i="1" s="1"/>
  <c r="BQ48" i="1"/>
  <c r="BP48" i="1" s="1"/>
  <c r="BQ39" i="1"/>
  <c r="BP39" i="1" s="1"/>
  <c r="BQ13" i="1"/>
  <c r="BP13" i="1" s="1"/>
  <c r="BQ32" i="1"/>
  <c r="BP32" i="1" s="1"/>
  <c r="BQ56" i="1"/>
  <c r="BP56" i="1" s="1"/>
  <c r="BQ40" i="1"/>
  <c r="BP40" i="1" s="1"/>
  <c r="BQ54" i="1"/>
  <c r="BP54" i="1" s="1"/>
  <c r="BQ47" i="1"/>
  <c r="BP47" i="1" s="1"/>
  <c r="BQ34" i="1"/>
  <c r="BP34" i="1" s="1"/>
  <c r="BQ28" i="1"/>
  <c r="BP28" i="1" s="1"/>
  <c r="BQ21" i="1"/>
  <c r="BP21" i="1" s="1"/>
  <c r="BQ46" i="1"/>
  <c r="BP46" i="1" s="1"/>
  <c r="BQ42" i="1"/>
  <c r="BP42" i="1" s="1"/>
  <c r="BQ44" i="1"/>
  <c r="BP44" i="1" s="1"/>
  <c r="BQ37" i="1"/>
  <c r="BP37" i="1" s="1"/>
  <c r="BQ16" i="1"/>
  <c r="BP16" i="1" s="1"/>
  <c r="BQ29" i="1"/>
  <c r="BP29" i="1" s="1"/>
  <c r="BQ76" i="1"/>
  <c r="BP76" i="1" s="1"/>
  <c r="BQ15" i="1"/>
  <c r="BP15" i="1" s="1"/>
  <c r="BQ71" i="1"/>
  <c r="BP71" i="1" s="1"/>
  <c r="BQ30" i="1"/>
  <c r="BP30" i="1" s="1"/>
  <c r="BQ57" i="1"/>
  <c r="BP57" i="1" s="1"/>
  <c r="BQ49" i="1"/>
  <c r="BP49" i="1" s="1"/>
  <c r="BQ33" i="1"/>
  <c r="BP33" i="1" s="1"/>
  <c r="BQ11" i="1"/>
  <c r="BP11" i="1" s="1"/>
  <c r="BQ51" i="1"/>
  <c r="BP51" i="1" s="1"/>
  <c r="BQ52" i="1"/>
  <c r="BP52" i="1" s="1"/>
  <c r="BQ25" i="1"/>
  <c r="BP25" i="1" s="1"/>
  <c r="BQ26" i="1"/>
  <c r="BP26" i="1" s="1"/>
  <c r="BQ43" i="1"/>
  <c r="BP43" i="1" s="1"/>
  <c r="BQ69" i="1"/>
  <c r="BP69" i="1" s="1"/>
  <c r="BQ14" i="1"/>
  <c r="BP14" i="1" s="1"/>
  <c r="BQ12" i="1"/>
  <c r="BP12" i="1" s="1"/>
  <c r="BQ17" i="1"/>
  <c r="BP17" i="1" s="1"/>
  <c r="BQ78" i="1"/>
  <c r="BP78" i="1" s="1"/>
  <c r="BQ79" i="1"/>
  <c r="BP79" i="1" s="1"/>
  <c r="BQ41" i="1"/>
  <c r="BP41" i="1" s="1"/>
  <c r="BQ38" i="1"/>
  <c r="BP38" i="1" s="1"/>
  <c r="BQ22" i="1"/>
  <c r="BP22" i="1" s="1"/>
  <c r="BQ36" i="1"/>
  <c r="BP36" i="1" s="1"/>
  <c r="BQ65" i="1"/>
  <c r="BP65" i="1" s="1"/>
  <c r="BQ68" i="1"/>
  <c r="BP68" i="1" s="1"/>
  <c r="BQ77" i="1"/>
  <c r="BP77" i="1" s="1"/>
  <c r="BQ59" i="1"/>
  <c r="BP59" i="1" s="1"/>
  <c r="BQ72" i="1"/>
  <c r="BP72" i="1" s="1"/>
  <c r="BQ18" i="1"/>
  <c r="BP18" i="1" s="1"/>
  <c r="BQ74" i="1"/>
  <c r="BP74" i="1" s="1"/>
  <c r="BQ53" i="1"/>
  <c r="BP53" i="1" s="1"/>
  <c r="BQ60" i="1"/>
  <c r="BP60" i="1" s="1"/>
  <c r="BQ63" i="1"/>
  <c r="BP63" i="1" s="1"/>
  <c r="BQ27" i="1"/>
  <c r="BP27" i="1" s="1"/>
  <c r="BQ50" i="1"/>
  <c r="BP50" i="1" s="1"/>
  <c r="BQ70" i="1"/>
  <c r="BP70" i="1" s="1"/>
  <c r="BQ64" i="1"/>
  <c r="BP64" i="1" s="1"/>
  <c r="BQ66" i="1"/>
  <c r="BP66" i="1" s="1"/>
  <c r="BQ19" i="1"/>
  <c r="BP19" i="1" s="1"/>
  <c r="BQ73" i="1"/>
  <c r="BP73" i="1" s="1"/>
  <c r="BQ23" i="1"/>
  <c r="BP23" i="1" s="1"/>
  <c r="BQ75" i="1"/>
  <c r="BP75" i="1" s="1"/>
  <c r="BQ61" i="1"/>
  <c r="BP61" i="1" s="1"/>
  <c r="BQ24" i="1"/>
  <c r="BP24" i="1" s="1"/>
  <c r="BQ62" i="1"/>
  <c r="BP62" i="1" s="1"/>
  <c r="BQ67" i="1"/>
  <c r="BP67" i="1" s="1"/>
  <c r="BQ31" i="1"/>
  <c r="BP31" i="1" s="1"/>
  <c r="BQ58" i="1"/>
  <c r="BP58" i="1" s="1"/>
  <c r="BQ20" i="1"/>
  <c r="BP20" i="1" s="1"/>
  <c r="BQ45" i="1"/>
  <c r="BP45" i="1" s="1"/>
  <c r="BQ81" i="1"/>
  <c r="BP81" i="1" s="1"/>
  <c r="BQ80" i="1"/>
  <c r="BP80" i="1" s="1"/>
  <c r="BQ10" i="1"/>
  <c r="BP10" i="1" s="1"/>
  <c r="DM55" i="1" l="1"/>
  <c r="DL55" i="1" s="1"/>
  <c r="DM48" i="1"/>
  <c r="DL48" i="1" s="1"/>
  <c r="DM39" i="1"/>
  <c r="DL39" i="1" s="1"/>
  <c r="DM13" i="1"/>
  <c r="DL13" i="1" s="1"/>
  <c r="DM32" i="1"/>
  <c r="DL32" i="1" s="1"/>
  <c r="DM56" i="1"/>
  <c r="DL56" i="1" s="1"/>
  <c r="DM40" i="1"/>
  <c r="DL40" i="1" s="1"/>
  <c r="DM54" i="1"/>
  <c r="DL54" i="1" s="1"/>
  <c r="DM47" i="1"/>
  <c r="DL47" i="1" s="1"/>
  <c r="DM34" i="1"/>
  <c r="DL34" i="1" s="1"/>
  <c r="DM28" i="1"/>
  <c r="DL28" i="1" s="1"/>
  <c r="DM21" i="1"/>
  <c r="DL21" i="1" s="1"/>
  <c r="DM46" i="1"/>
  <c r="DL46" i="1" s="1"/>
  <c r="DM42" i="1"/>
  <c r="DL42" i="1" s="1"/>
  <c r="DM44" i="1"/>
  <c r="DL44" i="1" s="1"/>
  <c r="DM37" i="1"/>
  <c r="DL37" i="1" s="1"/>
  <c r="DM16" i="1"/>
  <c r="DL16" i="1" s="1"/>
  <c r="DM29" i="1"/>
  <c r="DL29" i="1" s="1"/>
  <c r="DM76" i="1"/>
  <c r="DL76" i="1" s="1"/>
  <c r="DM15" i="1"/>
  <c r="DL15" i="1" s="1"/>
  <c r="DM71" i="1"/>
  <c r="DL71" i="1" s="1"/>
  <c r="DM30" i="1"/>
  <c r="DL30" i="1" s="1"/>
  <c r="DM57" i="1"/>
  <c r="DL57" i="1" s="1"/>
  <c r="DM49" i="1"/>
  <c r="DL49" i="1" s="1"/>
  <c r="DM33" i="1"/>
  <c r="DL33" i="1" s="1"/>
  <c r="DM11" i="1"/>
  <c r="DL11" i="1" s="1"/>
  <c r="DM51" i="1"/>
  <c r="DL51" i="1" s="1"/>
  <c r="DM52" i="1"/>
  <c r="DL52" i="1" s="1"/>
  <c r="DM25" i="1"/>
  <c r="DL25" i="1" s="1"/>
  <c r="DM26" i="1"/>
  <c r="DL26" i="1" s="1"/>
  <c r="DM43" i="1"/>
  <c r="DL43" i="1" s="1"/>
  <c r="DM69" i="1"/>
  <c r="DL69" i="1" s="1"/>
  <c r="DM14" i="1"/>
  <c r="DL14" i="1" s="1"/>
  <c r="DM12" i="1"/>
  <c r="DL12" i="1" s="1"/>
  <c r="DM17" i="1"/>
  <c r="DL17" i="1" s="1"/>
  <c r="DM78" i="1"/>
  <c r="DL78" i="1" s="1"/>
  <c r="DM79" i="1"/>
  <c r="DL79" i="1" s="1"/>
  <c r="DM41" i="1"/>
  <c r="DL41" i="1" s="1"/>
  <c r="DM38" i="1"/>
  <c r="DL38" i="1" s="1"/>
  <c r="DM22" i="1"/>
  <c r="DL22" i="1" s="1"/>
  <c r="DM36" i="1"/>
  <c r="DL36" i="1" s="1"/>
  <c r="DM65" i="1"/>
  <c r="DL65" i="1" s="1"/>
  <c r="DM68" i="1"/>
  <c r="DL68" i="1" s="1"/>
  <c r="DM77" i="1"/>
  <c r="DL77" i="1" s="1"/>
  <c r="DM59" i="1"/>
  <c r="DL59" i="1" s="1"/>
  <c r="DM72" i="1"/>
  <c r="DL72" i="1" s="1"/>
  <c r="DM18" i="1"/>
  <c r="DL18" i="1" s="1"/>
  <c r="DM74" i="1"/>
  <c r="DL74" i="1" s="1"/>
  <c r="DM53" i="1"/>
  <c r="DL53" i="1" s="1"/>
  <c r="DM60" i="1"/>
  <c r="DL60" i="1" s="1"/>
  <c r="DM63" i="1"/>
  <c r="DL63" i="1" s="1"/>
  <c r="DM27" i="1"/>
  <c r="DL27" i="1" s="1"/>
  <c r="DM50" i="1"/>
  <c r="DL50" i="1" s="1"/>
  <c r="DM70" i="1"/>
  <c r="DL70" i="1" s="1"/>
  <c r="DM64" i="1"/>
  <c r="DL64" i="1" s="1"/>
  <c r="DM66" i="1"/>
  <c r="DL66" i="1" s="1"/>
  <c r="DM19" i="1"/>
  <c r="DL19" i="1" s="1"/>
  <c r="DM73" i="1"/>
  <c r="DL73" i="1" s="1"/>
  <c r="DM23" i="1"/>
  <c r="DL23" i="1" s="1"/>
  <c r="DM75" i="1"/>
  <c r="DL75" i="1" s="1"/>
  <c r="DM61" i="1"/>
  <c r="DL61" i="1" s="1"/>
  <c r="DM24" i="1"/>
  <c r="DL24" i="1" s="1"/>
  <c r="DM62" i="1"/>
  <c r="DL62" i="1" s="1"/>
  <c r="DM67" i="1"/>
  <c r="DL67" i="1" s="1"/>
  <c r="DM31" i="1"/>
  <c r="DL31" i="1" s="1"/>
  <c r="DM58" i="1"/>
  <c r="DL58" i="1" s="1"/>
  <c r="DM20" i="1"/>
  <c r="DL20" i="1" s="1"/>
  <c r="DM35" i="1"/>
  <c r="DL35" i="1" s="1"/>
  <c r="DM45" i="1"/>
  <c r="DL45" i="1" s="1"/>
  <c r="DM10" i="1"/>
  <c r="DL10" i="1" s="1"/>
  <c r="DF55" i="1"/>
  <c r="DE55" i="1" s="1"/>
  <c r="DF48" i="1"/>
  <c r="DE48" i="1" s="1"/>
  <c r="DF39" i="1"/>
  <c r="DE39" i="1" s="1"/>
  <c r="DF13" i="1"/>
  <c r="DE13" i="1" s="1"/>
  <c r="DF32" i="1"/>
  <c r="DE32" i="1" s="1"/>
  <c r="DF56" i="1"/>
  <c r="DE56" i="1" s="1"/>
  <c r="DF40" i="1"/>
  <c r="DE40" i="1" s="1"/>
  <c r="DF54" i="1"/>
  <c r="DE54" i="1" s="1"/>
  <c r="DF47" i="1"/>
  <c r="DE47" i="1" s="1"/>
  <c r="DF34" i="1"/>
  <c r="DE34" i="1" s="1"/>
  <c r="DF28" i="1"/>
  <c r="DE28" i="1" s="1"/>
  <c r="DF21" i="1"/>
  <c r="DE21" i="1" s="1"/>
  <c r="DF46" i="1"/>
  <c r="DE46" i="1" s="1"/>
  <c r="DF42" i="1"/>
  <c r="DE42" i="1" s="1"/>
  <c r="DF44" i="1"/>
  <c r="DE44" i="1" s="1"/>
  <c r="DF37" i="1"/>
  <c r="DE37" i="1" s="1"/>
  <c r="DF16" i="1"/>
  <c r="DE16" i="1" s="1"/>
  <c r="DF29" i="1"/>
  <c r="DE29" i="1" s="1"/>
  <c r="DF76" i="1"/>
  <c r="DE76" i="1" s="1"/>
  <c r="DF15" i="1"/>
  <c r="DE15" i="1" s="1"/>
  <c r="DF71" i="1"/>
  <c r="DE71" i="1" s="1"/>
  <c r="DF30" i="1"/>
  <c r="DE30" i="1" s="1"/>
  <c r="DF57" i="1"/>
  <c r="DE57" i="1" s="1"/>
  <c r="DF49" i="1"/>
  <c r="DE49" i="1" s="1"/>
  <c r="DF33" i="1"/>
  <c r="DE33" i="1" s="1"/>
  <c r="DF11" i="1"/>
  <c r="DE11" i="1" s="1"/>
  <c r="DF51" i="1"/>
  <c r="DE51" i="1" s="1"/>
  <c r="DF52" i="1"/>
  <c r="DE52" i="1" s="1"/>
  <c r="DF25" i="1"/>
  <c r="DE25" i="1" s="1"/>
  <c r="DF26" i="1"/>
  <c r="DE26" i="1" s="1"/>
  <c r="DF43" i="1"/>
  <c r="DE43" i="1" s="1"/>
  <c r="DF69" i="1"/>
  <c r="DE69" i="1" s="1"/>
  <c r="DF14" i="1"/>
  <c r="DE14" i="1" s="1"/>
  <c r="DF12" i="1"/>
  <c r="DE12" i="1" s="1"/>
  <c r="DF17" i="1"/>
  <c r="DE17" i="1" s="1"/>
  <c r="DF78" i="1"/>
  <c r="DE78" i="1" s="1"/>
  <c r="DF79" i="1"/>
  <c r="DE79" i="1" s="1"/>
  <c r="DF41" i="1"/>
  <c r="DE41" i="1" s="1"/>
  <c r="DF38" i="1"/>
  <c r="DE38" i="1" s="1"/>
  <c r="DF22" i="1"/>
  <c r="DE22" i="1" s="1"/>
  <c r="DF36" i="1"/>
  <c r="DE36" i="1" s="1"/>
  <c r="DF65" i="1"/>
  <c r="DE65" i="1" s="1"/>
  <c r="DF68" i="1"/>
  <c r="DE68" i="1" s="1"/>
  <c r="DF77" i="1"/>
  <c r="DE77" i="1" s="1"/>
  <c r="DF59" i="1"/>
  <c r="DE59" i="1" s="1"/>
  <c r="DF72" i="1"/>
  <c r="DE72" i="1" s="1"/>
  <c r="DF18" i="1"/>
  <c r="DE18" i="1" s="1"/>
  <c r="DF74" i="1"/>
  <c r="DE74" i="1" s="1"/>
  <c r="DF53" i="1"/>
  <c r="DE53" i="1" s="1"/>
  <c r="DF60" i="1"/>
  <c r="DE60" i="1" s="1"/>
  <c r="DF63" i="1"/>
  <c r="DE63" i="1" s="1"/>
  <c r="DF27" i="1"/>
  <c r="DE27" i="1" s="1"/>
  <c r="DF50" i="1"/>
  <c r="DE50" i="1" s="1"/>
  <c r="DF70" i="1"/>
  <c r="DE70" i="1" s="1"/>
  <c r="DF64" i="1"/>
  <c r="DE64" i="1" s="1"/>
  <c r="DF66" i="1"/>
  <c r="DE66" i="1" s="1"/>
  <c r="DF19" i="1"/>
  <c r="DE19" i="1" s="1"/>
  <c r="DF73" i="1"/>
  <c r="DE73" i="1" s="1"/>
  <c r="DF23" i="1"/>
  <c r="DE23" i="1" s="1"/>
  <c r="DF75" i="1"/>
  <c r="DE75" i="1" s="1"/>
  <c r="DF61" i="1"/>
  <c r="DE61" i="1" s="1"/>
  <c r="DF24" i="1"/>
  <c r="DE24" i="1" s="1"/>
  <c r="DF62" i="1"/>
  <c r="DE62" i="1" s="1"/>
  <c r="DF67" i="1"/>
  <c r="DE67" i="1" s="1"/>
  <c r="DF31" i="1"/>
  <c r="DE31" i="1" s="1"/>
  <c r="DF58" i="1"/>
  <c r="DE58" i="1" s="1"/>
  <c r="DF20" i="1"/>
  <c r="DE20" i="1" s="1"/>
  <c r="DF35" i="1"/>
  <c r="DE35" i="1" s="1"/>
  <c r="DF45" i="1"/>
  <c r="DE45" i="1" s="1"/>
  <c r="DF81" i="1"/>
  <c r="DE81" i="1" s="1"/>
  <c r="DF80" i="1"/>
  <c r="DE80" i="1" s="1"/>
  <c r="DF10" i="1"/>
  <c r="DE10" i="1" s="1"/>
  <c r="BG55" i="1"/>
  <c r="BG48" i="1"/>
  <c r="BG39" i="1"/>
  <c r="BG13" i="1"/>
  <c r="BG32" i="1"/>
  <c r="BG56" i="1"/>
  <c r="BG40" i="1"/>
  <c r="BG54" i="1"/>
  <c r="BG47" i="1"/>
  <c r="BG34" i="1"/>
  <c r="BG28" i="1"/>
  <c r="BG21" i="1"/>
  <c r="BG46" i="1"/>
  <c r="BG42" i="1"/>
  <c r="BG44" i="1"/>
  <c r="BG37" i="1"/>
  <c r="BG16" i="1"/>
  <c r="BG29" i="1"/>
  <c r="BG76" i="1"/>
  <c r="BG15" i="1"/>
  <c r="BG71" i="1"/>
  <c r="BG30" i="1"/>
  <c r="BG57" i="1"/>
  <c r="BG49" i="1"/>
  <c r="BG33" i="1"/>
  <c r="BG11" i="1"/>
  <c r="BG51" i="1"/>
  <c r="BG52" i="1"/>
  <c r="BG25" i="1"/>
  <c r="BG26" i="1"/>
  <c r="BG43" i="1"/>
  <c r="BG69" i="1"/>
  <c r="BG14" i="1"/>
  <c r="BG12" i="1"/>
  <c r="BG17" i="1"/>
  <c r="BG78" i="1"/>
  <c r="BG79" i="1"/>
  <c r="BG41" i="1"/>
  <c r="BG38" i="1"/>
  <c r="BG22" i="1"/>
  <c r="BG36" i="1"/>
  <c r="BG65" i="1"/>
  <c r="BG68" i="1"/>
  <c r="BG77" i="1"/>
  <c r="BG59" i="1"/>
  <c r="BG72" i="1"/>
  <c r="BG18" i="1"/>
  <c r="BG74" i="1"/>
  <c r="BG53" i="1"/>
  <c r="BG60" i="1"/>
  <c r="BG63" i="1"/>
  <c r="BG27" i="1"/>
  <c r="BG50" i="1"/>
  <c r="BG70" i="1"/>
  <c r="BG64" i="1"/>
  <c r="BG66" i="1"/>
  <c r="BG19" i="1"/>
  <c r="BG73" i="1"/>
  <c r="BG23" i="1"/>
  <c r="BG75" i="1"/>
  <c r="BG61" i="1"/>
  <c r="BG24" i="1"/>
  <c r="BG62" i="1"/>
  <c r="BG67" i="1"/>
  <c r="BG31" i="1"/>
  <c r="BG58" i="1"/>
  <c r="BG20" i="1"/>
  <c r="BG35" i="1"/>
  <c r="BG45" i="1"/>
  <c r="BG81" i="1"/>
  <c r="BG80" i="1"/>
  <c r="BG10" i="1"/>
  <c r="S55" i="1"/>
  <c r="S48" i="1"/>
  <c r="S39" i="1"/>
  <c r="S13" i="1"/>
  <c r="S32" i="1"/>
  <c r="S56" i="1"/>
  <c r="S40" i="1"/>
  <c r="S54" i="1"/>
  <c r="S47" i="1"/>
  <c r="S34" i="1"/>
  <c r="S28" i="1"/>
  <c r="S21" i="1"/>
  <c r="S46" i="1"/>
  <c r="S42" i="1"/>
  <c r="S44" i="1"/>
  <c r="S37" i="1"/>
  <c r="S16" i="1"/>
  <c r="S29" i="1"/>
  <c r="S76" i="1"/>
  <c r="S15" i="1"/>
  <c r="S71" i="1"/>
  <c r="S30" i="1"/>
  <c r="S57" i="1"/>
  <c r="S49" i="1"/>
  <c r="S33" i="1"/>
  <c r="S11" i="1"/>
  <c r="S51" i="1"/>
  <c r="Q51" i="1" s="1"/>
  <c r="S52" i="1"/>
  <c r="Q52" i="1" s="1"/>
  <c r="S26" i="1"/>
  <c r="S43" i="1"/>
  <c r="S69" i="1"/>
  <c r="S14" i="1"/>
  <c r="P14" i="1" s="1"/>
  <c r="S12" i="1"/>
  <c r="S17" i="1"/>
  <c r="S78" i="1"/>
  <c r="Q78" i="1" s="1"/>
  <c r="S79" i="1"/>
  <c r="Q79" i="1" s="1"/>
  <c r="S41" i="1"/>
  <c r="S38" i="1"/>
  <c r="S22" i="1"/>
  <c r="S36" i="1"/>
  <c r="S65" i="1"/>
  <c r="Q65" i="1" s="1"/>
  <c r="S68" i="1"/>
  <c r="Q68" i="1" s="1"/>
  <c r="S77" i="1"/>
  <c r="Q77" i="1" s="1"/>
  <c r="S59" i="1"/>
  <c r="Q59" i="1" s="1"/>
  <c r="S72" i="1"/>
  <c r="Q72" i="1" s="1"/>
  <c r="S18" i="1"/>
  <c r="S74" i="1"/>
  <c r="S53" i="1"/>
  <c r="Q53" i="1" s="1"/>
  <c r="S60" i="1"/>
  <c r="Q60" i="1" s="1"/>
  <c r="S63" i="1"/>
  <c r="Q63" i="1" s="1"/>
  <c r="S27" i="1"/>
  <c r="S50" i="1"/>
  <c r="S70" i="1"/>
  <c r="S64" i="1"/>
  <c r="Q64" i="1" s="1"/>
  <c r="S66" i="1"/>
  <c r="Q66" i="1" s="1"/>
  <c r="S19" i="1"/>
  <c r="S73" i="1"/>
  <c r="Q73" i="1" s="1"/>
  <c r="S23" i="1"/>
  <c r="S75" i="1"/>
  <c r="Q75" i="1" s="1"/>
  <c r="S61" i="1"/>
  <c r="S24" i="1"/>
  <c r="S62" i="1"/>
  <c r="S67" i="1"/>
  <c r="S31" i="1"/>
  <c r="S58" i="1"/>
  <c r="S20" i="1"/>
  <c r="S35" i="1"/>
  <c r="S45" i="1"/>
  <c r="S81" i="1"/>
  <c r="Q81" i="1" s="1"/>
  <c r="S80" i="1"/>
  <c r="Q80" i="1" s="1"/>
  <c r="S10" i="1"/>
  <c r="AU75" i="1"/>
  <c r="AU66" i="1"/>
  <c r="AU59" i="1"/>
  <c r="AU65" i="1"/>
  <c r="AU41" i="1"/>
  <c r="AU14" i="1"/>
  <c r="AU43" i="1"/>
  <c r="AU25" i="1"/>
  <c r="AU51" i="1"/>
  <c r="AU45" i="1"/>
  <c r="AU35" i="1"/>
  <c r="AU20" i="1"/>
  <c r="AU58" i="1"/>
  <c r="AU67" i="1"/>
  <c r="AU62" i="1"/>
  <c r="AU24" i="1"/>
  <c r="AU61" i="1"/>
  <c r="AU73" i="1"/>
  <c r="AU19" i="1"/>
  <c r="AU64" i="1"/>
  <c r="AU70" i="1"/>
  <c r="AU50" i="1"/>
  <c r="AU27" i="1"/>
  <c r="AU63" i="1"/>
  <c r="AU60" i="1"/>
  <c r="AU53" i="1"/>
  <c r="AU74" i="1"/>
  <c r="AU18" i="1"/>
  <c r="AU72" i="1"/>
  <c r="AU77" i="1"/>
  <c r="AU68" i="1"/>
  <c r="AU36" i="1"/>
  <c r="AU22" i="1"/>
  <c r="AU38" i="1"/>
  <c r="AU79" i="1"/>
  <c r="AU78" i="1"/>
  <c r="AU17" i="1"/>
  <c r="AU12" i="1"/>
  <c r="AU69" i="1"/>
  <c r="AS69" i="1" s="1"/>
  <c r="AR69" i="1" s="1"/>
  <c r="AU26" i="1"/>
  <c r="AU52" i="1"/>
  <c r="AU11" i="1"/>
  <c r="AS33" i="1"/>
  <c r="AR33" i="1" s="1"/>
  <c r="AU49" i="1"/>
  <c r="AU57" i="1"/>
  <c r="AU30" i="1"/>
  <c r="AU71" i="1"/>
  <c r="AU15" i="1"/>
  <c r="AU76" i="1"/>
  <c r="AU29" i="1"/>
  <c r="AU16" i="1"/>
  <c r="AU44" i="1"/>
  <c r="AU42" i="1"/>
  <c r="AU46" i="1"/>
  <c r="AU21" i="1"/>
  <c r="AU28" i="1"/>
  <c r="AU34" i="1"/>
  <c r="AU47" i="1"/>
  <c r="AU54" i="1"/>
  <c r="AU40" i="1"/>
  <c r="AU56" i="1"/>
  <c r="AU32" i="1"/>
  <c r="AU13" i="1"/>
  <c r="AU39" i="1"/>
  <c r="AU48" i="1"/>
  <c r="AU55" i="1"/>
  <c r="AO80" i="1"/>
  <c r="AN80" i="1" s="1"/>
  <c r="AO81" i="1"/>
  <c r="AN81" i="1" s="1"/>
  <c r="AC55" i="1"/>
  <c r="AC48" i="1"/>
  <c r="AC39" i="1"/>
  <c r="AC13" i="1"/>
  <c r="AC32" i="1"/>
  <c r="AC56" i="1"/>
  <c r="AC40" i="1"/>
  <c r="AC54" i="1"/>
  <c r="AC47" i="1"/>
  <c r="AC34" i="1"/>
  <c r="AC28" i="1"/>
  <c r="AC21" i="1"/>
  <c r="AC46" i="1"/>
  <c r="AC42" i="1"/>
  <c r="AC44" i="1"/>
  <c r="AC37" i="1"/>
  <c r="AC16" i="1"/>
  <c r="AC29" i="1"/>
  <c r="AC76" i="1"/>
  <c r="AC15" i="1"/>
  <c r="AC71" i="1"/>
  <c r="AC30" i="1"/>
  <c r="AC57" i="1"/>
  <c r="AC49" i="1"/>
  <c r="AC33" i="1"/>
  <c r="AC11" i="1"/>
  <c r="AC51" i="1"/>
  <c r="AC52" i="1"/>
  <c r="AC25" i="1"/>
  <c r="AC26" i="1"/>
  <c r="AC43" i="1"/>
  <c r="AC69" i="1"/>
  <c r="AC14" i="1"/>
  <c r="AC12" i="1"/>
  <c r="AC17" i="1"/>
  <c r="AC78" i="1"/>
  <c r="AC79" i="1"/>
  <c r="AC41" i="1"/>
  <c r="AC38" i="1"/>
  <c r="AC22" i="1"/>
  <c r="AC36" i="1"/>
  <c r="AC65" i="1"/>
  <c r="AC68" i="1"/>
  <c r="AC77" i="1"/>
  <c r="AC59" i="1"/>
  <c r="AC72" i="1"/>
  <c r="AC18" i="1"/>
  <c r="AC74" i="1"/>
  <c r="AC53" i="1"/>
  <c r="AC60" i="1"/>
  <c r="AC63" i="1"/>
  <c r="AC27" i="1"/>
  <c r="AC50" i="1"/>
  <c r="AC70" i="1"/>
  <c r="AC64" i="1"/>
  <c r="AC66" i="1"/>
  <c r="AC19" i="1"/>
  <c r="AC73" i="1"/>
  <c r="AC23" i="1"/>
  <c r="AC75" i="1"/>
  <c r="AC61" i="1"/>
  <c r="AC24" i="1"/>
  <c r="AC62" i="1"/>
  <c r="AC67" i="1"/>
  <c r="AC31" i="1"/>
  <c r="AC58" i="1"/>
  <c r="AC20" i="1"/>
  <c r="AC81" i="1"/>
  <c r="AC35" i="1"/>
  <c r="AC45" i="1"/>
  <c r="AC80" i="1"/>
  <c r="AC10" i="1"/>
  <c r="U55" i="1"/>
  <c r="T55" i="1" s="1"/>
  <c r="U48" i="1"/>
  <c r="T48" i="1" s="1"/>
  <c r="U39" i="1"/>
  <c r="T39" i="1" s="1"/>
  <c r="U13" i="1"/>
  <c r="T13" i="1" s="1"/>
  <c r="U32" i="1"/>
  <c r="T32" i="1" s="1"/>
  <c r="U56" i="1"/>
  <c r="T56" i="1" s="1"/>
  <c r="U40" i="1"/>
  <c r="T40" i="1" s="1"/>
  <c r="U54" i="1"/>
  <c r="T54" i="1" s="1"/>
  <c r="U47" i="1"/>
  <c r="T47" i="1" s="1"/>
  <c r="U34" i="1"/>
  <c r="T34" i="1" s="1"/>
  <c r="U28" i="1"/>
  <c r="T28" i="1" s="1"/>
  <c r="U21" i="1"/>
  <c r="T21" i="1" s="1"/>
  <c r="U46" i="1"/>
  <c r="T46" i="1" s="1"/>
  <c r="U42" i="1"/>
  <c r="T42" i="1" s="1"/>
  <c r="U44" i="1"/>
  <c r="T44" i="1" s="1"/>
  <c r="U37" i="1"/>
  <c r="T37" i="1" s="1"/>
  <c r="U16" i="1"/>
  <c r="T16" i="1" s="1"/>
  <c r="U29" i="1"/>
  <c r="T29" i="1" s="1"/>
  <c r="U76" i="1"/>
  <c r="T76" i="1" s="1"/>
  <c r="U15" i="1"/>
  <c r="U71" i="1"/>
  <c r="T71" i="1" s="1"/>
  <c r="U30" i="1"/>
  <c r="T30" i="1" s="1"/>
  <c r="U57" i="1"/>
  <c r="T57" i="1" s="1"/>
  <c r="U49" i="1"/>
  <c r="T49" i="1" s="1"/>
  <c r="U33" i="1"/>
  <c r="T33" i="1" s="1"/>
  <c r="U11" i="1"/>
  <c r="U51" i="1"/>
  <c r="T51" i="1" s="1"/>
  <c r="U52" i="1"/>
  <c r="T52" i="1" s="1"/>
  <c r="U25" i="1"/>
  <c r="U26" i="1"/>
  <c r="U43" i="1"/>
  <c r="T43" i="1" s="1"/>
  <c r="U69" i="1"/>
  <c r="U14" i="1"/>
  <c r="U12" i="1"/>
  <c r="T12" i="1" s="1"/>
  <c r="U17" i="1"/>
  <c r="T17" i="1" s="1"/>
  <c r="U78" i="1"/>
  <c r="U79" i="1"/>
  <c r="U41" i="1"/>
  <c r="T41" i="1" s="1"/>
  <c r="U38" i="1"/>
  <c r="U22" i="1"/>
  <c r="U36" i="1"/>
  <c r="U65" i="1"/>
  <c r="U68" i="1"/>
  <c r="T68" i="1" s="1"/>
  <c r="U77" i="1"/>
  <c r="U59" i="1"/>
  <c r="U72" i="1"/>
  <c r="U18" i="1"/>
  <c r="U74" i="1"/>
  <c r="U53" i="1"/>
  <c r="T53" i="1" s="1"/>
  <c r="U60" i="1"/>
  <c r="U63" i="1"/>
  <c r="U27" i="1"/>
  <c r="U50" i="1"/>
  <c r="U70" i="1"/>
  <c r="U64" i="1"/>
  <c r="U66" i="1"/>
  <c r="U19" i="1"/>
  <c r="T19" i="1" s="1"/>
  <c r="U73" i="1"/>
  <c r="U23" i="1"/>
  <c r="U75" i="1"/>
  <c r="T75" i="1" s="1"/>
  <c r="U61" i="1"/>
  <c r="T61" i="1" s="1"/>
  <c r="U24" i="1"/>
  <c r="U62" i="1"/>
  <c r="T62" i="1" s="1"/>
  <c r="U67" i="1"/>
  <c r="T67" i="1" s="1"/>
  <c r="U31" i="1"/>
  <c r="U58" i="1"/>
  <c r="T58" i="1" s="1"/>
  <c r="U20" i="1"/>
  <c r="U81" i="1"/>
  <c r="U35" i="1"/>
  <c r="T35" i="1" s="1"/>
  <c r="U45" i="1"/>
  <c r="T45" i="1" s="1"/>
  <c r="U80" i="1"/>
  <c r="U10" i="1"/>
  <c r="R10" i="1"/>
  <c r="F83" i="1"/>
  <c r="N10" i="1"/>
  <c r="DQ55" i="1"/>
  <c r="DQ48" i="1"/>
  <c r="DQ39" i="1"/>
  <c r="DQ13" i="1"/>
  <c r="DQ32" i="1"/>
  <c r="DQ56" i="1"/>
  <c r="DQ40" i="1"/>
  <c r="DQ54" i="1"/>
  <c r="DQ47" i="1"/>
  <c r="DQ34" i="1"/>
  <c r="DQ28" i="1"/>
  <c r="DQ21" i="1"/>
  <c r="DQ46" i="1"/>
  <c r="DQ42" i="1"/>
  <c r="DQ44" i="1"/>
  <c r="DQ37" i="1"/>
  <c r="DQ16" i="1"/>
  <c r="DQ29" i="1"/>
  <c r="DQ76" i="1"/>
  <c r="DQ15" i="1"/>
  <c r="DQ71" i="1"/>
  <c r="DQ30" i="1"/>
  <c r="DQ57" i="1"/>
  <c r="DQ49" i="1"/>
  <c r="DQ33" i="1"/>
  <c r="DQ11" i="1"/>
  <c r="DQ51" i="1"/>
  <c r="DQ52" i="1"/>
  <c r="DQ25" i="1"/>
  <c r="DQ26" i="1"/>
  <c r="DQ43" i="1"/>
  <c r="DQ69" i="1"/>
  <c r="DQ14" i="1"/>
  <c r="DQ12" i="1"/>
  <c r="DQ17" i="1"/>
  <c r="DQ78" i="1"/>
  <c r="DQ79" i="1"/>
  <c r="DQ41" i="1"/>
  <c r="DQ38" i="1"/>
  <c r="DQ22" i="1"/>
  <c r="DQ36" i="1"/>
  <c r="DQ65" i="1"/>
  <c r="DQ68" i="1"/>
  <c r="DQ77" i="1"/>
  <c r="DQ59" i="1"/>
  <c r="DQ72" i="1"/>
  <c r="DQ18" i="1"/>
  <c r="DQ74" i="1"/>
  <c r="DQ53" i="1"/>
  <c r="DQ60" i="1"/>
  <c r="DQ63" i="1"/>
  <c r="DQ27" i="1"/>
  <c r="DQ50" i="1"/>
  <c r="DQ70" i="1"/>
  <c r="DQ64" i="1"/>
  <c r="DQ66" i="1"/>
  <c r="DQ19" i="1"/>
  <c r="DQ73" i="1"/>
  <c r="DQ23" i="1"/>
  <c r="DQ75" i="1"/>
  <c r="DQ61" i="1"/>
  <c r="DQ24" i="1"/>
  <c r="DQ62" i="1"/>
  <c r="DQ67" i="1"/>
  <c r="DQ31" i="1"/>
  <c r="DQ58" i="1"/>
  <c r="DQ20" i="1"/>
  <c r="DQ81" i="1"/>
  <c r="DQ35" i="1"/>
  <c r="DQ45" i="1"/>
  <c r="DQ80" i="1"/>
  <c r="DQ10" i="1"/>
  <c r="DP55" i="1"/>
  <c r="DP48" i="1"/>
  <c r="DP39" i="1"/>
  <c r="DP13" i="1"/>
  <c r="DP56" i="1"/>
  <c r="DP40" i="1"/>
  <c r="DP54" i="1"/>
  <c r="DP47" i="1"/>
  <c r="DP34" i="1"/>
  <c r="DP21" i="1"/>
  <c r="DP46" i="1"/>
  <c r="DP42" i="1"/>
  <c r="DP44" i="1"/>
  <c r="DP37" i="1"/>
  <c r="DP16" i="1"/>
  <c r="DP29" i="1"/>
  <c r="DP76" i="1"/>
  <c r="DP15" i="1"/>
  <c r="DP71" i="1"/>
  <c r="DP30" i="1"/>
  <c r="DP57" i="1"/>
  <c r="DP49" i="1"/>
  <c r="DP33" i="1"/>
  <c r="DP11" i="1"/>
  <c r="DP51" i="1"/>
  <c r="DP52" i="1"/>
  <c r="DP25" i="1"/>
  <c r="DP26" i="1"/>
  <c r="DP43" i="1"/>
  <c r="DP69" i="1"/>
  <c r="DP14" i="1"/>
  <c r="DP17" i="1"/>
  <c r="DP78" i="1"/>
  <c r="DP79" i="1"/>
  <c r="DP41" i="1"/>
  <c r="DP38" i="1"/>
  <c r="DP22" i="1"/>
  <c r="DP36" i="1"/>
  <c r="DP68" i="1"/>
  <c r="DP77" i="1"/>
  <c r="DP59" i="1"/>
  <c r="DP72" i="1"/>
  <c r="DP18" i="1"/>
  <c r="DP74" i="1"/>
  <c r="DP53" i="1"/>
  <c r="DP60" i="1"/>
  <c r="DP63" i="1"/>
  <c r="DP50" i="1"/>
  <c r="DP70" i="1"/>
  <c r="DP64" i="1"/>
  <c r="DP66" i="1"/>
  <c r="DP19" i="1"/>
  <c r="DP73" i="1"/>
  <c r="DP23" i="1"/>
  <c r="DP75" i="1"/>
  <c r="DP61" i="1"/>
  <c r="DP24" i="1"/>
  <c r="DP62" i="1"/>
  <c r="DP67" i="1"/>
  <c r="DP31" i="1"/>
  <c r="DP58" i="1"/>
  <c r="DP20" i="1"/>
  <c r="DP81" i="1"/>
  <c r="DP35" i="1"/>
  <c r="DP45" i="1"/>
  <c r="DP80" i="1"/>
  <c r="DP10" i="1"/>
  <c r="DI55" i="1"/>
  <c r="DI48" i="1"/>
  <c r="DI39" i="1"/>
  <c r="DI13" i="1"/>
  <c r="DI32" i="1"/>
  <c r="DI56" i="1"/>
  <c r="DI40" i="1"/>
  <c r="DI54" i="1"/>
  <c r="DI47" i="1"/>
  <c r="DI34" i="1"/>
  <c r="DI28" i="1"/>
  <c r="DI21" i="1"/>
  <c r="DI46" i="1"/>
  <c r="DI42" i="1"/>
  <c r="DI44" i="1"/>
  <c r="DI37" i="1"/>
  <c r="DI16" i="1"/>
  <c r="DI29" i="1"/>
  <c r="DI76" i="1"/>
  <c r="DI15" i="1"/>
  <c r="DI71" i="1"/>
  <c r="DI30" i="1"/>
  <c r="DI57" i="1"/>
  <c r="DI49" i="1"/>
  <c r="DI33" i="1"/>
  <c r="DI11" i="1"/>
  <c r="DI51" i="1"/>
  <c r="DI52" i="1"/>
  <c r="DI25" i="1"/>
  <c r="DI26" i="1"/>
  <c r="DI43" i="1"/>
  <c r="DI69" i="1"/>
  <c r="DI14" i="1"/>
  <c r="DI12" i="1"/>
  <c r="DI17" i="1"/>
  <c r="DI78" i="1"/>
  <c r="DI79" i="1"/>
  <c r="DI41" i="1"/>
  <c r="DI38" i="1"/>
  <c r="DI22" i="1"/>
  <c r="DI36" i="1"/>
  <c r="DI65" i="1"/>
  <c r="DI68" i="1"/>
  <c r="DI77" i="1"/>
  <c r="DI59" i="1"/>
  <c r="DI72" i="1"/>
  <c r="DI18" i="1"/>
  <c r="DI74" i="1"/>
  <c r="DI53" i="1"/>
  <c r="DI60" i="1"/>
  <c r="DI63" i="1"/>
  <c r="DI27" i="1"/>
  <c r="DI50" i="1"/>
  <c r="DI70" i="1"/>
  <c r="DI64" i="1"/>
  <c r="DI66" i="1"/>
  <c r="DI19" i="1"/>
  <c r="DI73" i="1"/>
  <c r="DI23" i="1"/>
  <c r="DI75" i="1"/>
  <c r="DI61" i="1"/>
  <c r="DI24" i="1"/>
  <c r="DI62" i="1"/>
  <c r="DI67" i="1"/>
  <c r="DI31" i="1"/>
  <c r="DI58" i="1"/>
  <c r="DI20" i="1"/>
  <c r="DI81" i="1"/>
  <c r="DI35" i="1"/>
  <c r="DI45" i="1"/>
  <c r="DI80" i="1"/>
  <c r="DI10" i="1"/>
  <c r="CX55" i="1"/>
  <c r="CX48" i="1"/>
  <c r="CX39" i="1"/>
  <c r="CX13" i="1"/>
  <c r="CX32" i="1"/>
  <c r="CX56" i="1"/>
  <c r="CX40" i="1"/>
  <c r="CX54" i="1"/>
  <c r="CX47" i="1"/>
  <c r="CX34" i="1"/>
  <c r="CX28" i="1"/>
  <c r="CX21" i="1"/>
  <c r="CX46" i="1"/>
  <c r="CX42" i="1"/>
  <c r="CX44" i="1"/>
  <c r="CX37" i="1"/>
  <c r="CX16" i="1"/>
  <c r="CX29" i="1"/>
  <c r="CX76" i="1"/>
  <c r="CX15" i="1"/>
  <c r="CX71" i="1"/>
  <c r="CX30" i="1"/>
  <c r="CX57" i="1"/>
  <c r="CX49" i="1"/>
  <c r="CX33" i="1"/>
  <c r="CX11" i="1"/>
  <c r="CX51" i="1"/>
  <c r="CX52" i="1"/>
  <c r="CX25" i="1"/>
  <c r="CX26" i="1"/>
  <c r="CX43" i="1"/>
  <c r="CX69" i="1"/>
  <c r="CX14" i="1"/>
  <c r="CX12" i="1"/>
  <c r="CX17" i="1"/>
  <c r="CX78" i="1"/>
  <c r="CX79" i="1"/>
  <c r="CX41" i="1"/>
  <c r="CX38" i="1"/>
  <c r="CX22" i="1"/>
  <c r="CX36" i="1"/>
  <c r="CX65" i="1"/>
  <c r="CX68" i="1"/>
  <c r="CX77" i="1"/>
  <c r="CX59" i="1"/>
  <c r="CX72" i="1"/>
  <c r="CX18" i="1"/>
  <c r="CX74" i="1"/>
  <c r="CX53" i="1"/>
  <c r="CX60" i="1"/>
  <c r="CX63" i="1"/>
  <c r="CX27" i="1"/>
  <c r="CX50" i="1"/>
  <c r="CX70" i="1"/>
  <c r="CX64" i="1"/>
  <c r="CX66" i="1"/>
  <c r="CX19" i="1"/>
  <c r="CX73" i="1"/>
  <c r="CX23" i="1"/>
  <c r="CX75" i="1"/>
  <c r="CX61" i="1"/>
  <c r="CX24" i="1"/>
  <c r="CX62" i="1"/>
  <c r="CX67" i="1"/>
  <c r="CX31" i="1"/>
  <c r="CX58" i="1"/>
  <c r="CX20" i="1"/>
  <c r="CX81" i="1"/>
  <c r="CX35" i="1"/>
  <c r="CX45" i="1"/>
  <c r="CX80" i="1"/>
  <c r="CX10" i="1"/>
  <c r="CU55" i="1"/>
  <c r="CU48" i="1"/>
  <c r="CU39" i="1"/>
  <c r="CU13" i="1"/>
  <c r="CU32" i="1"/>
  <c r="CU56" i="1"/>
  <c r="CU40" i="1"/>
  <c r="CU54" i="1"/>
  <c r="CU47" i="1"/>
  <c r="CU34" i="1"/>
  <c r="CU28" i="1"/>
  <c r="CU21" i="1"/>
  <c r="CU46" i="1"/>
  <c r="CU42" i="1"/>
  <c r="CU44" i="1"/>
  <c r="CU37" i="1"/>
  <c r="CU16" i="1"/>
  <c r="CU29" i="1"/>
  <c r="CU76" i="1"/>
  <c r="CU15" i="1"/>
  <c r="CU71" i="1"/>
  <c r="CU30" i="1"/>
  <c r="CU57" i="1"/>
  <c r="CU49" i="1"/>
  <c r="CU33" i="1"/>
  <c r="CU11" i="1"/>
  <c r="CU51" i="1"/>
  <c r="CU52" i="1"/>
  <c r="CU25" i="1"/>
  <c r="CU26" i="1"/>
  <c r="CU43" i="1"/>
  <c r="CU69" i="1"/>
  <c r="CU14" i="1"/>
  <c r="CU12" i="1"/>
  <c r="CU17" i="1"/>
  <c r="CU78" i="1"/>
  <c r="CU79" i="1"/>
  <c r="CU41" i="1"/>
  <c r="CU38" i="1"/>
  <c r="CU22" i="1"/>
  <c r="CU36" i="1"/>
  <c r="CU65" i="1"/>
  <c r="CU68" i="1"/>
  <c r="CU77" i="1"/>
  <c r="CU59" i="1"/>
  <c r="CU72" i="1"/>
  <c r="CU18" i="1"/>
  <c r="CU74" i="1"/>
  <c r="CU53" i="1"/>
  <c r="CU60" i="1"/>
  <c r="CU63" i="1"/>
  <c r="CU27" i="1"/>
  <c r="CU50" i="1"/>
  <c r="CU70" i="1"/>
  <c r="CU64" i="1"/>
  <c r="CU66" i="1"/>
  <c r="CU19" i="1"/>
  <c r="CU73" i="1"/>
  <c r="CU23" i="1"/>
  <c r="CU75" i="1"/>
  <c r="CU61" i="1"/>
  <c r="CU24" i="1"/>
  <c r="CU62" i="1"/>
  <c r="CU67" i="1"/>
  <c r="CU31" i="1"/>
  <c r="CU58" i="1"/>
  <c r="CU20" i="1"/>
  <c r="CU81" i="1"/>
  <c r="CU35" i="1"/>
  <c r="CU45" i="1"/>
  <c r="CU80" i="1"/>
  <c r="CU10" i="1"/>
  <c r="CR48" i="1"/>
  <c r="CR39" i="1"/>
  <c r="CR13" i="1"/>
  <c r="CR32" i="1"/>
  <c r="CR56" i="1"/>
  <c r="CR40" i="1"/>
  <c r="CR54" i="1"/>
  <c r="CR47" i="1"/>
  <c r="CR34" i="1"/>
  <c r="CR28" i="1"/>
  <c r="CR21" i="1"/>
  <c r="CR46" i="1"/>
  <c r="CR42" i="1"/>
  <c r="CR44" i="1"/>
  <c r="CR37" i="1"/>
  <c r="CR16" i="1"/>
  <c r="CR29" i="1"/>
  <c r="CR76" i="1"/>
  <c r="CR15" i="1"/>
  <c r="CR71" i="1"/>
  <c r="CR30" i="1"/>
  <c r="CR57" i="1"/>
  <c r="CR49" i="1"/>
  <c r="CR33" i="1"/>
  <c r="CR11" i="1"/>
  <c r="CR51" i="1"/>
  <c r="CR52" i="1"/>
  <c r="CR25" i="1"/>
  <c r="CR26" i="1"/>
  <c r="CR43" i="1"/>
  <c r="CR69" i="1"/>
  <c r="CR14" i="1"/>
  <c r="CR12" i="1"/>
  <c r="CR17" i="1"/>
  <c r="CR78" i="1"/>
  <c r="CR79" i="1"/>
  <c r="CR41" i="1"/>
  <c r="CR38" i="1"/>
  <c r="CR22" i="1"/>
  <c r="CR36" i="1"/>
  <c r="CR65" i="1"/>
  <c r="CR68" i="1"/>
  <c r="CR77" i="1"/>
  <c r="CR59" i="1"/>
  <c r="CR72" i="1"/>
  <c r="CR18" i="1"/>
  <c r="CR74" i="1"/>
  <c r="CR53" i="1"/>
  <c r="CR60" i="1"/>
  <c r="CR63" i="1"/>
  <c r="CR27" i="1"/>
  <c r="CR50" i="1"/>
  <c r="CR70" i="1"/>
  <c r="CR64" i="1"/>
  <c r="CR66" i="1"/>
  <c r="CR19" i="1"/>
  <c r="CR73" i="1"/>
  <c r="CR23" i="1"/>
  <c r="CR75" i="1"/>
  <c r="CR61" i="1"/>
  <c r="CR24" i="1"/>
  <c r="CR62" i="1"/>
  <c r="CR67" i="1"/>
  <c r="CR31" i="1"/>
  <c r="CR58" i="1"/>
  <c r="CR20" i="1"/>
  <c r="CR81" i="1"/>
  <c r="CR35" i="1"/>
  <c r="CR45" i="1"/>
  <c r="CR80" i="1"/>
  <c r="CR55" i="1"/>
  <c r="CR10" i="1"/>
  <c r="CP55" i="1"/>
  <c r="CP48" i="1"/>
  <c r="CP39" i="1"/>
  <c r="CP13" i="1"/>
  <c r="CP32" i="1"/>
  <c r="CP56" i="1"/>
  <c r="CP40" i="1"/>
  <c r="CP54" i="1"/>
  <c r="CP47" i="1"/>
  <c r="CP34" i="1"/>
  <c r="CP28" i="1"/>
  <c r="CP21" i="1"/>
  <c r="CP46" i="1"/>
  <c r="CP42" i="1"/>
  <c r="CP44" i="1"/>
  <c r="CP37" i="1"/>
  <c r="CP16" i="1"/>
  <c r="CP29" i="1"/>
  <c r="CP76" i="1"/>
  <c r="CP15" i="1"/>
  <c r="CP71" i="1"/>
  <c r="CP30" i="1"/>
  <c r="CP57" i="1"/>
  <c r="CP49" i="1"/>
  <c r="CP33" i="1"/>
  <c r="CP11" i="1"/>
  <c r="CP51" i="1"/>
  <c r="CP52" i="1"/>
  <c r="CP25" i="1"/>
  <c r="CP26" i="1"/>
  <c r="CP43" i="1"/>
  <c r="CP69" i="1"/>
  <c r="CP14" i="1"/>
  <c r="CP12" i="1"/>
  <c r="CP17" i="1"/>
  <c r="CP78" i="1"/>
  <c r="CP79" i="1"/>
  <c r="CP41" i="1"/>
  <c r="CP38" i="1"/>
  <c r="CP22" i="1"/>
  <c r="CP36" i="1"/>
  <c r="CP65" i="1"/>
  <c r="CP68" i="1"/>
  <c r="CP77" i="1"/>
  <c r="CP59" i="1"/>
  <c r="CP72" i="1"/>
  <c r="CP18" i="1"/>
  <c r="CP74" i="1"/>
  <c r="CP53" i="1"/>
  <c r="CP60" i="1"/>
  <c r="CP63" i="1"/>
  <c r="CP27" i="1"/>
  <c r="CP50" i="1"/>
  <c r="CP70" i="1"/>
  <c r="CP64" i="1"/>
  <c r="CP66" i="1"/>
  <c r="CP19" i="1"/>
  <c r="CP73" i="1"/>
  <c r="CP23" i="1"/>
  <c r="CP75" i="1"/>
  <c r="CP61" i="1"/>
  <c r="CP24" i="1"/>
  <c r="CP62" i="1"/>
  <c r="CP67" i="1"/>
  <c r="CP31" i="1"/>
  <c r="CP58" i="1"/>
  <c r="CP20" i="1"/>
  <c r="CP81" i="1"/>
  <c r="CP35" i="1"/>
  <c r="CP45" i="1"/>
  <c r="CP80" i="1"/>
  <c r="CP10" i="1"/>
  <c r="CN55" i="1"/>
  <c r="CN48" i="1"/>
  <c r="CN39" i="1"/>
  <c r="CN13" i="1"/>
  <c r="CN32" i="1"/>
  <c r="CN56" i="1"/>
  <c r="CN40" i="1"/>
  <c r="CN54" i="1"/>
  <c r="CN47" i="1"/>
  <c r="CN34" i="1"/>
  <c r="CN28" i="1"/>
  <c r="CN21" i="1"/>
  <c r="CN46" i="1"/>
  <c r="CN42" i="1"/>
  <c r="CN44" i="1"/>
  <c r="CN37" i="1"/>
  <c r="CN16" i="1"/>
  <c r="CN29" i="1"/>
  <c r="CN76" i="1"/>
  <c r="CN15" i="1"/>
  <c r="CN71" i="1"/>
  <c r="CN30" i="1"/>
  <c r="CN57" i="1"/>
  <c r="CN49" i="1"/>
  <c r="CN33" i="1"/>
  <c r="CN11" i="1"/>
  <c r="CN51" i="1"/>
  <c r="CN52" i="1"/>
  <c r="CN25" i="1"/>
  <c r="CN26" i="1"/>
  <c r="CN43" i="1"/>
  <c r="CN69" i="1"/>
  <c r="CN14" i="1"/>
  <c r="CN12" i="1"/>
  <c r="CN17" i="1"/>
  <c r="CN78" i="1"/>
  <c r="CN79" i="1"/>
  <c r="CN41" i="1"/>
  <c r="CN38" i="1"/>
  <c r="CN22" i="1"/>
  <c r="CN36" i="1"/>
  <c r="CN65" i="1"/>
  <c r="CN68" i="1"/>
  <c r="CN77" i="1"/>
  <c r="CN59" i="1"/>
  <c r="CN72" i="1"/>
  <c r="CN18" i="1"/>
  <c r="CN74" i="1"/>
  <c r="CN53" i="1"/>
  <c r="CN60" i="1"/>
  <c r="CN63" i="1"/>
  <c r="CN27" i="1"/>
  <c r="CN50" i="1"/>
  <c r="CN70" i="1"/>
  <c r="CN64" i="1"/>
  <c r="CN66" i="1"/>
  <c r="CN19" i="1"/>
  <c r="CN73" i="1"/>
  <c r="CN23" i="1"/>
  <c r="CN75" i="1"/>
  <c r="CN61" i="1"/>
  <c r="CN24" i="1"/>
  <c r="CN62" i="1"/>
  <c r="CN67" i="1"/>
  <c r="CN31" i="1"/>
  <c r="CN58" i="1"/>
  <c r="CN20" i="1"/>
  <c r="CN81" i="1"/>
  <c r="CN35" i="1"/>
  <c r="CN45" i="1"/>
  <c r="CN80" i="1"/>
  <c r="CN10" i="1"/>
  <c r="CK55" i="1"/>
  <c r="CK48" i="1"/>
  <c r="CK39" i="1"/>
  <c r="CK13" i="1"/>
  <c r="CK32" i="1"/>
  <c r="CK56" i="1"/>
  <c r="CK40" i="1"/>
  <c r="CK54" i="1"/>
  <c r="CK47" i="1"/>
  <c r="CK34" i="1"/>
  <c r="CK28" i="1"/>
  <c r="CK21" i="1"/>
  <c r="CK46" i="1"/>
  <c r="CK42" i="1"/>
  <c r="CK44" i="1"/>
  <c r="CK37" i="1"/>
  <c r="CK16" i="1"/>
  <c r="CK29" i="1"/>
  <c r="CK76" i="1"/>
  <c r="CK15" i="1"/>
  <c r="CK71" i="1"/>
  <c r="CK30" i="1"/>
  <c r="CK57" i="1"/>
  <c r="CK49" i="1"/>
  <c r="CK33" i="1"/>
  <c r="CK11" i="1"/>
  <c r="CK51" i="1"/>
  <c r="CK52" i="1"/>
  <c r="CK25" i="1"/>
  <c r="CK26" i="1"/>
  <c r="CK43" i="1"/>
  <c r="CK69" i="1"/>
  <c r="CK14" i="1"/>
  <c r="CK12" i="1"/>
  <c r="CK17" i="1"/>
  <c r="CK78" i="1"/>
  <c r="CK79" i="1"/>
  <c r="CK41" i="1"/>
  <c r="CK38" i="1"/>
  <c r="CK22" i="1"/>
  <c r="CK36" i="1"/>
  <c r="CK65" i="1"/>
  <c r="CK68" i="1"/>
  <c r="CK77" i="1"/>
  <c r="CK59" i="1"/>
  <c r="CK72" i="1"/>
  <c r="CK18" i="1"/>
  <c r="CK74" i="1"/>
  <c r="CK53" i="1"/>
  <c r="CK60" i="1"/>
  <c r="CK63" i="1"/>
  <c r="CK27" i="1"/>
  <c r="CK50" i="1"/>
  <c r="CK70" i="1"/>
  <c r="CK64" i="1"/>
  <c r="CK66" i="1"/>
  <c r="CK19" i="1"/>
  <c r="CK73" i="1"/>
  <c r="CK23" i="1"/>
  <c r="CK75" i="1"/>
  <c r="CK61" i="1"/>
  <c r="CK24" i="1"/>
  <c r="CK62" i="1"/>
  <c r="CK67" i="1"/>
  <c r="CK31" i="1"/>
  <c r="CK58" i="1"/>
  <c r="CK20" i="1"/>
  <c r="CK81" i="1"/>
  <c r="CK35" i="1"/>
  <c r="CK45" i="1"/>
  <c r="CK80" i="1"/>
  <c r="CK10" i="1"/>
  <c r="CE10" i="1"/>
  <c r="CE55" i="1"/>
  <c r="CE48" i="1"/>
  <c r="CE39" i="1"/>
  <c r="CE13" i="1"/>
  <c r="CE32" i="1"/>
  <c r="CE56" i="1"/>
  <c r="CE40" i="1"/>
  <c r="CE54" i="1"/>
  <c r="CE47" i="1"/>
  <c r="CE34" i="1"/>
  <c r="CE28" i="1"/>
  <c r="CE21" i="1"/>
  <c r="CE46" i="1"/>
  <c r="CE42" i="1"/>
  <c r="CE44" i="1"/>
  <c r="CE37" i="1"/>
  <c r="CE16" i="1"/>
  <c r="CE29" i="1"/>
  <c r="CE76" i="1"/>
  <c r="CE15" i="1"/>
  <c r="CE71" i="1"/>
  <c r="CE30" i="1"/>
  <c r="CE57" i="1"/>
  <c r="CE49" i="1"/>
  <c r="CE33" i="1"/>
  <c r="CE11" i="1"/>
  <c r="CE51" i="1"/>
  <c r="CE52" i="1"/>
  <c r="CE25" i="1"/>
  <c r="CE26" i="1"/>
  <c r="CE43" i="1"/>
  <c r="CE69" i="1"/>
  <c r="CE14" i="1"/>
  <c r="CE12" i="1"/>
  <c r="CE17" i="1"/>
  <c r="CE78" i="1"/>
  <c r="CE79" i="1"/>
  <c r="CE41" i="1"/>
  <c r="CE38" i="1"/>
  <c r="CE22" i="1"/>
  <c r="CE36" i="1"/>
  <c r="CE65" i="1"/>
  <c r="CE68" i="1"/>
  <c r="CE77" i="1"/>
  <c r="CE59" i="1"/>
  <c r="CE72" i="1"/>
  <c r="CE18" i="1"/>
  <c r="CE74" i="1"/>
  <c r="CE53" i="1"/>
  <c r="CE60" i="1"/>
  <c r="CE63" i="1"/>
  <c r="CE27" i="1"/>
  <c r="CE50" i="1"/>
  <c r="CE70" i="1"/>
  <c r="CE64" i="1"/>
  <c r="CE66" i="1"/>
  <c r="CE19" i="1"/>
  <c r="CE73" i="1"/>
  <c r="CE23" i="1"/>
  <c r="CE75" i="1"/>
  <c r="CE61" i="1"/>
  <c r="CE24" i="1"/>
  <c r="CE62" i="1"/>
  <c r="CE67" i="1"/>
  <c r="CE31" i="1"/>
  <c r="CE58" i="1"/>
  <c r="CE20" i="1"/>
  <c r="CE81" i="1"/>
  <c r="CE35" i="1"/>
  <c r="CE45" i="1"/>
  <c r="CE80" i="1"/>
  <c r="CI55" i="1"/>
  <c r="CI48" i="1"/>
  <c r="CI39" i="1"/>
  <c r="CI13" i="1"/>
  <c r="CI32" i="1"/>
  <c r="CI56" i="1"/>
  <c r="CI40" i="1"/>
  <c r="CI54" i="1"/>
  <c r="CI47" i="1"/>
  <c r="CI34" i="1"/>
  <c r="CI28" i="1"/>
  <c r="CI21" i="1"/>
  <c r="CI46" i="1"/>
  <c r="CI42" i="1"/>
  <c r="CI44" i="1"/>
  <c r="CI37" i="1"/>
  <c r="CI16" i="1"/>
  <c r="CI29" i="1"/>
  <c r="CI76" i="1"/>
  <c r="CI15" i="1"/>
  <c r="CI71" i="1"/>
  <c r="CI30" i="1"/>
  <c r="CI57" i="1"/>
  <c r="CI49" i="1"/>
  <c r="CI33" i="1"/>
  <c r="CI11" i="1"/>
  <c r="CI51" i="1"/>
  <c r="CI52" i="1"/>
  <c r="CI25" i="1"/>
  <c r="CI26" i="1"/>
  <c r="CI43" i="1"/>
  <c r="CI69" i="1"/>
  <c r="CI14" i="1"/>
  <c r="CI12" i="1"/>
  <c r="CI17" i="1"/>
  <c r="CI78" i="1"/>
  <c r="CI79" i="1"/>
  <c r="CI41" i="1"/>
  <c r="CI38" i="1"/>
  <c r="CI22" i="1"/>
  <c r="CI36" i="1"/>
  <c r="CI65" i="1"/>
  <c r="CI68" i="1"/>
  <c r="CI77" i="1"/>
  <c r="CI59" i="1"/>
  <c r="CI72" i="1"/>
  <c r="CI18" i="1"/>
  <c r="CI74" i="1"/>
  <c r="CI53" i="1"/>
  <c r="CI60" i="1"/>
  <c r="CI63" i="1"/>
  <c r="CI27" i="1"/>
  <c r="CI50" i="1"/>
  <c r="CI70" i="1"/>
  <c r="CI64" i="1"/>
  <c r="CI66" i="1"/>
  <c r="CI19" i="1"/>
  <c r="CI73" i="1"/>
  <c r="CI23" i="1"/>
  <c r="CI75" i="1"/>
  <c r="CI61" i="1"/>
  <c r="CI24" i="1"/>
  <c r="CI62" i="1"/>
  <c r="CI67" i="1"/>
  <c r="CI31" i="1"/>
  <c r="CI58" i="1"/>
  <c r="CI20" i="1"/>
  <c r="CI81" i="1"/>
  <c r="CI35" i="1"/>
  <c r="CI45" i="1"/>
  <c r="CI80" i="1"/>
  <c r="CI10" i="1"/>
  <c r="CF55" i="1"/>
  <c r="CF48" i="1"/>
  <c r="CF39" i="1"/>
  <c r="CF13" i="1"/>
  <c r="CF32" i="1"/>
  <c r="CF56" i="1"/>
  <c r="CF40" i="1"/>
  <c r="CF54" i="1"/>
  <c r="CF47" i="1"/>
  <c r="CF34" i="1"/>
  <c r="CF28" i="1"/>
  <c r="CF21" i="1"/>
  <c r="CF46" i="1"/>
  <c r="CF42" i="1"/>
  <c r="CF44" i="1"/>
  <c r="CF37" i="1"/>
  <c r="CF16" i="1"/>
  <c r="CF29" i="1"/>
  <c r="CF76" i="1"/>
  <c r="CF15" i="1"/>
  <c r="CF71" i="1"/>
  <c r="CF30" i="1"/>
  <c r="CF57" i="1"/>
  <c r="CF49" i="1"/>
  <c r="CF33" i="1"/>
  <c r="CF11" i="1"/>
  <c r="CF51" i="1"/>
  <c r="CF52" i="1"/>
  <c r="CF25" i="1"/>
  <c r="CF26" i="1"/>
  <c r="CF43" i="1"/>
  <c r="CF69" i="1"/>
  <c r="CF14" i="1"/>
  <c r="CF12" i="1"/>
  <c r="CF17" i="1"/>
  <c r="CF78" i="1"/>
  <c r="CF79" i="1"/>
  <c r="CF41" i="1"/>
  <c r="CF38" i="1"/>
  <c r="CF22" i="1"/>
  <c r="CF36" i="1"/>
  <c r="CF65" i="1"/>
  <c r="CF68" i="1"/>
  <c r="CF77" i="1"/>
  <c r="CF59" i="1"/>
  <c r="CF72" i="1"/>
  <c r="CF18" i="1"/>
  <c r="CF74" i="1"/>
  <c r="CF53" i="1"/>
  <c r="CF60" i="1"/>
  <c r="CF63" i="1"/>
  <c r="CF27" i="1"/>
  <c r="CF50" i="1"/>
  <c r="CF70" i="1"/>
  <c r="CF64" i="1"/>
  <c r="CF66" i="1"/>
  <c r="CF19" i="1"/>
  <c r="CF73" i="1"/>
  <c r="CF23" i="1"/>
  <c r="CF75" i="1"/>
  <c r="CF61" i="1"/>
  <c r="CF24" i="1"/>
  <c r="CF62" i="1"/>
  <c r="CF67" i="1"/>
  <c r="CF31" i="1"/>
  <c r="CF58" i="1"/>
  <c r="CF20" i="1"/>
  <c r="CF81" i="1"/>
  <c r="CF35" i="1"/>
  <c r="CF45" i="1"/>
  <c r="CF80" i="1"/>
  <c r="CF10" i="1"/>
  <c r="BZ55" i="1"/>
  <c r="BZ48" i="1"/>
  <c r="BZ39" i="1"/>
  <c r="BZ13" i="1"/>
  <c r="BZ32" i="1"/>
  <c r="BZ56" i="1"/>
  <c r="BZ40" i="1"/>
  <c r="BZ54" i="1"/>
  <c r="BZ47" i="1"/>
  <c r="BZ34" i="1"/>
  <c r="BZ28" i="1"/>
  <c r="BZ21" i="1"/>
  <c r="BZ46" i="1"/>
  <c r="BZ42" i="1"/>
  <c r="BZ44" i="1"/>
  <c r="BZ37" i="1"/>
  <c r="BZ16" i="1"/>
  <c r="BZ29" i="1"/>
  <c r="BZ76" i="1"/>
  <c r="BZ15" i="1"/>
  <c r="BZ71" i="1"/>
  <c r="BZ30" i="1"/>
  <c r="BZ57" i="1"/>
  <c r="BZ49" i="1"/>
  <c r="BZ33" i="1"/>
  <c r="BZ11" i="1"/>
  <c r="BZ51" i="1"/>
  <c r="BZ52" i="1"/>
  <c r="BZ25" i="1"/>
  <c r="BZ26" i="1"/>
  <c r="BZ43" i="1"/>
  <c r="BZ69" i="1"/>
  <c r="BZ14" i="1"/>
  <c r="BZ12" i="1"/>
  <c r="BZ17" i="1"/>
  <c r="BZ78" i="1"/>
  <c r="BZ79" i="1"/>
  <c r="BZ41" i="1"/>
  <c r="BZ38" i="1"/>
  <c r="BZ22" i="1"/>
  <c r="BZ36" i="1"/>
  <c r="BZ65" i="1"/>
  <c r="BZ68" i="1"/>
  <c r="BZ77" i="1"/>
  <c r="BZ59" i="1"/>
  <c r="BZ72" i="1"/>
  <c r="BZ18" i="1"/>
  <c r="BZ74" i="1"/>
  <c r="BZ53" i="1"/>
  <c r="BZ60" i="1"/>
  <c r="BZ63" i="1"/>
  <c r="BZ27" i="1"/>
  <c r="BZ50" i="1"/>
  <c r="BZ70" i="1"/>
  <c r="BZ64" i="1"/>
  <c r="BZ66" i="1"/>
  <c r="BZ19" i="1"/>
  <c r="BZ73" i="1"/>
  <c r="BZ23" i="1"/>
  <c r="BZ75" i="1"/>
  <c r="BZ61" i="1"/>
  <c r="BZ24" i="1"/>
  <c r="BZ62" i="1"/>
  <c r="BZ67" i="1"/>
  <c r="BZ31" i="1"/>
  <c r="BZ58" i="1"/>
  <c r="BZ20" i="1"/>
  <c r="BZ81" i="1"/>
  <c r="BZ35" i="1"/>
  <c r="BZ45" i="1"/>
  <c r="BZ80" i="1"/>
  <c r="BZ10" i="1"/>
  <c r="CA10" i="1"/>
  <c r="CA55" i="1"/>
  <c r="CA48" i="1"/>
  <c r="CA39" i="1"/>
  <c r="CA13" i="1"/>
  <c r="CA32" i="1"/>
  <c r="CA56" i="1"/>
  <c r="CA40" i="1"/>
  <c r="CA54" i="1"/>
  <c r="CA47" i="1"/>
  <c r="CA34" i="1"/>
  <c r="CA28" i="1"/>
  <c r="CA21" i="1"/>
  <c r="CA46" i="1"/>
  <c r="CA42" i="1"/>
  <c r="CA44" i="1"/>
  <c r="CA37" i="1"/>
  <c r="CA16" i="1"/>
  <c r="CA29" i="1"/>
  <c r="CA76" i="1"/>
  <c r="CA15" i="1"/>
  <c r="CA71" i="1"/>
  <c r="CA30" i="1"/>
  <c r="CA57" i="1"/>
  <c r="CA49" i="1"/>
  <c r="CA33" i="1"/>
  <c r="CA11" i="1"/>
  <c r="CA51" i="1"/>
  <c r="CA52" i="1"/>
  <c r="CA25" i="1"/>
  <c r="CA26" i="1"/>
  <c r="CA43" i="1"/>
  <c r="CA69" i="1"/>
  <c r="CA14" i="1"/>
  <c r="CA12" i="1"/>
  <c r="CA17" i="1"/>
  <c r="CA78" i="1"/>
  <c r="CA79" i="1"/>
  <c r="CA41" i="1"/>
  <c r="CA38" i="1"/>
  <c r="CA22" i="1"/>
  <c r="CA36" i="1"/>
  <c r="CA65" i="1"/>
  <c r="CA68" i="1"/>
  <c r="CA77" i="1"/>
  <c r="CA59" i="1"/>
  <c r="CA72" i="1"/>
  <c r="CA18" i="1"/>
  <c r="CA74" i="1"/>
  <c r="CA53" i="1"/>
  <c r="CA60" i="1"/>
  <c r="CA63" i="1"/>
  <c r="CA27" i="1"/>
  <c r="CA50" i="1"/>
  <c r="CA70" i="1"/>
  <c r="CA64" i="1"/>
  <c r="CA66" i="1"/>
  <c r="CA19" i="1"/>
  <c r="CA73" i="1"/>
  <c r="CA23" i="1"/>
  <c r="CA75" i="1"/>
  <c r="CA61" i="1"/>
  <c r="CA24" i="1"/>
  <c r="CA62" i="1"/>
  <c r="CA67" i="1"/>
  <c r="CA31" i="1"/>
  <c r="CA58" i="1"/>
  <c r="CA20" i="1"/>
  <c r="CA81" i="1"/>
  <c r="CA35" i="1"/>
  <c r="CA45" i="1"/>
  <c r="CA80" i="1"/>
  <c r="BV33" i="1"/>
  <c r="BV81" i="1"/>
  <c r="BV80" i="1"/>
  <c r="BK55" i="1"/>
  <c r="BJ55" i="1" s="1"/>
  <c r="BK48" i="1"/>
  <c r="BJ48" i="1" s="1"/>
  <c r="BK39" i="1"/>
  <c r="BJ39" i="1" s="1"/>
  <c r="BK13" i="1"/>
  <c r="BJ13" i="1" s="1"/>
  <c r="BK32" i="1"/>
  <c r="BJ32" i="1" s="1"/>
  <c r="BK56" i="1"/>
  <c r="BJ56" i="1" s="1"/>
  <c r="BK40" i="1"/>
  <c r="BJ40" i="1" s="1"/>
  <c r="BK54" i="1"/>
  <c r="BJ54" i="1" s="1"/>
  <c r="BK47" i="1"/>
  <c r="BJ47" i="1" s="1"/>
  <c r="BK34" i="1"/>
  <c r="BJ34" i="1" s="1"/>
  <c r="BK28" i="1"/>
  <c r="BJ28" i="1" s="1"/>
  <c r="BK21" i="1"/>
  <c r="BJ21" i="1" s="1"/>
  <c r="BK46" i="1"/>
  <c r="BJ46" i="1" s="1"/>
  <c r="BK42" i="1"/>
  <c r="BJ42" i="1" s="1"/>
  <c r="BK44" i="1"/>
  <c r="BJ44" i="1" s="1"/>
  <c r="BK37" i="1"/>
  <c r="BJ37" i="1" s="1"/>
  <c r="BK16" i="1"/>
  <c r="BJ16" i="1" s="1"/>
  <c r="BK29" i="1"/>
  <c r="BJ29" i="1" s="1"/>
  <c r="BK76" i="1"/>
  <c r="BJ76" i="1" s="1"/>
  <c r="BK15" i="1"/>
  <c r="BJ15" i="1" s="1"/>
  <c r="BK71" i="1"/>
  <c r="BJ71" i="1" s="1"/>
  <c r="BK30" i="1"/>
  <c r="BJ30" i="1" s="1"/>
  <c r="BK57" i="1"/>
  <c r="BJ57" i="1" s="1"/>
  <c r="BK49" i="1"/>
  <c r="BJ49" i="1" s="1"/>
  <c r="BK33" i="1"/>
  <c r="BJ33" i="1" s="1"/>
  <c r="BK11" i="1"/>
  <c r="BJ11" i="1" s="1"/>
  <c r="BK51" i="1"/>
  <c r="BJ51" i="1" s="1"/>
  <c r="BK52" i="1"/>
  <c r="BJ52" i="1" s="1"/>
  <c r="BK25" i="1"/>
  <c r="BJ25" i="1" s="1"/>
  <c r="BK26" i="1"/>
  <c r="BJ26" i="1" s="1"/>
  <c r="BK43" i="1"/>
  <c r="BJ43" i="1" s="1"/>
  <c r="BK69" i="1"/>
  <c r="BJ69" i="1" s="1"/>
  <c r="BK14" i="1"/>
  <c r="BJ14" i="1" s="1"/>
  <c r="BK12" i="1"/>
  <c r="BJ12" i="1" s="1"/>
  <c r="BK17" i="1"/>
  <c r="BJ17" i="1" s="1"/>
  <c r="BK78" i="1"/>
  <c r="BJ78" i="1" s="1"/>
  <c r="BK79" i="1"/>
  <c r="BJ79" i="1" s="1"/>
  <c r="BK41" i="1"/>
  <c r="BJ41" i="1" s="1"/>
  <c r="BK38" i="1"/>
  <c r="BJ38" i="1" s="1"/>
  <c r="BK22" i="1"/>
  <c r="BJ22" i="1" s="1"/>
  <c r="BK36" i="1"/>
  <c r="BJ36" i="1" s="1"/>
  <c r="BK65" i="1"/>
  <c r="BJ65" i="1" s="1"/>
  <c r="BK68" i="1"/>
  <c r="BJ68" i="1" s="1"/>
  <c r="BK77" i="1"/>
  <c r="BJ77" i="1" s="1"/>
  <c r="BK59" i="1"/>
  <c r="BJ59" i="1" s="1"/>
  <c r="BK72" i="1"/>
  <c r="BJ72" i="1" s="1"/>
  <c r="BK18" i="1"/>
  <c r="BJ18" i="1" s="1"/>
  <c r="BK74" i="1"/>
  <c r="BJ74" i="1" s="1"/>
  <c r="BK53" i="1"/>
  <c r="BJ53" i="1" s="1"/>
  <c r="BK60" i="1"/>
  <c r="BJ60" i="1" s="1"/>
  <c r="BK63" i="1"/>
  <c r="BJ63" i="1" s="1"/>
  <c r="BK27" i="1"/>
  <c r="BJ27" i="1" s="1"/>
  <c r="BK50" i="1"/>
  <c r="BJ50" i="1" s="1"/>
  <c r="BK70" i="1"/>
  <c r="BJ70" i="1" s="1"/>
  <c r="BK64" i="1"/>
  <c r="BJ64" i="1" s="1"/>
  <c r="BK66" i="1"/>
  <c r="BJ66" i="1" s="1"/>
  <c r="BK19" i="1"/>
  <c r="BJ19" i="1" s="1"/>
  <c r="BK73" i="1"/>
  <c r="BJ73" i="1" s="1"/>
  <c r="BK23" i="1"/>
  <c r="BJ23" i="1" s="1"/>
  <c r="BK75" i="1"/>
  <c r="BJ75" i="1" s="1"/>
  <c r="BK61" i="1"/>
  <c r="BJ61" i="1" s="1"/>
  <c r="BK24" i="1"/>
  <c r="BJ24" i="1" s="1"/>
  <c r="BK62" i="1"/>
  <c r="BJ62" i="1" s="1"/>
  <c r="BK67" i="1"/>
  <c r="BJ67" i="1" s="1"/>
  <c r="BK31" i="1"/>
  <c r="BJ31" i="1" s="1"/>
  <c r="BK58" i="1"/>
  <c r="BJ58" i="1" s="1"/>
  <c r="BK20" i="1"/>
  <c r="BJ20" i="1" s="1"/>
  <c r="BK81" i="1"/>
  <c r="BJ81" i="1" s="1"/>
  <c r="BK35" i="1"/>
  <c r="BJ35" i="1" s="1"/>
  <c r="BK45" i="1"/>
  <c r="BJ45" i="1" s="1"/>
  <c r="BK80" i="1"/>
  <c r="BJ80" i="1" s="1"/>
  <c r="BK10" i="1"/>
  <c r="BJ10" i="1" s="1"/>
  <c r="BD55" i="1"/>
  <c r="BC55" i="1" s="1"/>
  <c r="BD48" i="1"/>
  <c r="BC48" i="1" s="1"/>
  <c r="BD39" i="1"/>
  <c r="BC39" i="1" s="1"/>
  <c r="BD13" i="1"/>
  <c r="BC13" i="1" s="1"/>
  <c r="BD32" i="1"/>
  <c r="BC32" i="1" s="1"/>
  <c r="BD56" i="1"/>
  <c r="BC56" i="1" s="1"/>
  <c r="BD40" i="1"/>
  <c r="BC40" i="1" s="1"/>
  <c r="BD54" i="1"/>
  <c r="BC54" i="1" s="1"/>
  <c r="BD47" i="1"/>
  <c r="BC47" i="1" s="1"/>
  <c r="BD34" i="1"/>
  <c r="BC34" i="1" s="1"/>
  <c r="BD28" i="1"/>
  <c r="BC28" i="1" s="1"/>
  <c r="BD21" i="1"/>
  <c r="BC21" i="1" s="1"/>
  <c r="BD46" i="1"/>
  <c r="BC46" i="1" s="1"/>
  <c r="BD42" i="1"/>
  <c r="BC42" i="1" s="1"/>
  <c r="BD44" i="1"/>
  <c r="BC44" i="1" s="1"/>
  <c r="BD37" i="1"/>
  <c r="BC37" i="1" s="1"/>
  <c r="BD16" i="1"/>
  <c r="BC16" i="1" s="1"/>
  <c r="BD29" i="1"/>
  <c r="BC29" i="1" s="1"/>
  <c r="BD76" i="1"/>
  <c r="BC76" i="1" s="1"/>
  <c r="BD15" i="1"/>
  <c r="BC15" i="1" s="1"/>
  <c r="BD71" i="1"/>
  <c r="BC71" i="1" s="1"/>
  <c r="BD30" i="1"/>
  <c r="BC30" i="1" s="1"/>
  <c r="BD57" i="1"/>
  <c r="BC57" i="1" s="1"/>
  <c r="BD49" i="1"/>
  <c r="BC49" i="1" s="1"/>
  <c r="BD33" i="1"/>
  <c r="BC33" i="1" s="1"/>
  <c r="BD11" i="1"/>
  <c r="BC11" i="1" s="1"/>
  <c r="BD51" i="1"/>
  <c r="BC51" i="1" s="1"/>
  <c r="BD52" i="1"/>
  <c r="BC52" i="1" s="1"/>
  <c r="BD25" i="1"/>
  <c r="BC25" i="1" s="1"/>
  <c r="BD26" i="1"/>
  <c r="BC26" i="1" s="1"/>
  <c r="BD43" i="1"/>
  <c r="BC43" i="1" s="1"/>
  <c r="BD69" i="1"/>
  <c r="BC69" i="1" s="1"/>
  <c r="BD14" i="1"/>
  <c r="BC14" i="1" s="1"/>
  <c r="BD12" i="1"/>
  <c r="BC12" i="1" s="1"/>
  <c r="BD17" i="1"/>
  <c r="BC17" i="1" s="1"/>
  <c r="BD78" i="1"/>
  <c r="BC78" i="1" s="1"/>
  <c r="BD79" i="1"/>
  <c r="BC79" i="1" s="1"/>
  <c r="BD41" i="1"/>
  <c r="BC41" i="1" s="1"/>
  <c r="BD38" i="1"/>
  <c r="BC38" i="1" s="1"/>
  <c r="BD22" i="1"/>
  <c r="BC22" i="1" s="1"/>
  <c r="BD36" i="1"/>
  <c r="BC36" i="1" s="1"/>
  <c r="BD65" i="1"/>
  <c r="BC65" i="1" s="1"/>
  <c r="BD68" i="1"/>
  <c r="BC68" i="1" s="1"/>
  <c r="BD77" i="1"/>
  <c r="BC77" i="1" s="1"/>
  <c r="BD59" i="1"/>
  <c r="BC59" i="1" s="1"/>
  <c r="BD72" i="1"/>
  <c r="BC72" i="1" s="1"/>
  <c r="BD18" i="1"/>
  <c r="BC18" i="1" s="1"/>
  <c r="BD74" i="1"/>
  <c r="BC74" i="1" s="1"/>
  <c r="BD53" i="1"/>
  <c r="BC53" i="1" s="1"/>
  <c r="BD60" i="1"/>
  <c r="BC60" i="1" s="1"/>
  <c r="BD63" i="1"/>
  <c r="BC63" i="1" s="1"/>
  <c r="BD27" i="1"/>
  <c r="BC27" i="1" s="1"/>
  <c r="BD50" i="1"/>
  <c r="BC50" i="1" s="1"/>
  <c r="BD70" i="1"/>
  <c r="BC70" i="1" s="1"/>
  <c r="BD64" i="1"/>
  <c r="BC64" i="1" s="1"/>
  <c r="BD66" i="1"/>
  <c r="BC66" i="1" s="1"/>
  <c r="BD19" i="1"/>
  <c r="BC19" i="1" s="1"/>
  <c r="BD73" i="1"/>
  <c r="BC73" i="1" s="1"/>
  <c r="BD23" i="1"/>
  <c r="BC23" i="1" s="1"/>
  <c r="BD75" i="1"/>
  <c r="BC75" i="1" s="1"/>
  <c r="BD61" i="1"/>
  <c r="BC61" i="1" s="1"/>
  <c r="BD24" i="1"/>
  <c r="BC24" i="1" s="1"/>
  <c r="BD62" i="1"/>
  <c r="BC62" i="1" s="1"/>
  <c r="BD67" i="1"/>
  <c r="BC67" i="1" s="1"/>
  <c r="BD31" i="1"/>
  <c r="BC31" i="1" s="1"/>
  <c r="BD58" i="1"/>
  <c r="BC58" i="1" s="1"/>
  <c r="BD20" i="1"/>
  <c r="BC20" i="1" s="1"/>
  <c r="BD81" i="1"/>
  <c r="BC81" i="1" s="1"/>
  <c r="BD35" i="1"/>
  <c r="BC35" i="1" s="1"/>
  <c r="BD45" i="1"/>
  <c r="BC45" i="1" s="1"/>
  <c r="BD80" i="1"/>
  <c r="BC80" i="1" s="1"/>
  <c r="BD10" i="1"/>
  <c r="BC10" i="1" s="1"/>
  <c r="AX80" i="1"/>
  <c r="BA80" i="1" s="1"/>
  <c r="AM81" i="1"/>
  <c r="AK81" i="1" s="1"/>
  <c r="AJ81" i="1" s="1"/>
  <c r="AM80" i="1"/>
  <c r="AK80" i="1" s="1"/>
  <c r="AJ80" i="1" s="1"/>
  <c r="AG55" i="1"/>
  <c r="AF55" i="1" s="1"/>
  <c r="AG48" i="1"/>
  <c r="AF48" i="1" s="1"/>
  <c r="AG39" i="1"/>
  <c r="AF39" i="1" s="1"/>
  <c r="AG13" i="1"/>
  <c r="AF13" i="1" s="1"/>
  <c r="AG32" i="1"/>
  <c r="AF32" i="1" s="1"/>
  <c r="AG56" i="1"/>
  <c r="AF56" i="1" s="1"/>
  <c r="AG40" i="1"/>
  <c r="AF40" i="1" s="1"/>
  <c r="AG54" i="1"/>
  <c r="AF54" i="1" s="1"/>
  <c r="AG47" i="1"/>
  <c r="AF47" i="1" s="1"/>
  <c r="AG34" i="1"/>
  <c r="AF34" i="1" s="1"/>
  <c r="AG28" i="1"/>
  <c r="AF28" i="1" s="1"/>
  <c r="AG21" i="1"/>
  <c r="AF21" i="1" s="1"/>
  <c r="AG46" i="1"/>
  <c r="AF46" i="1" s="1"/>
  <c r="AG42" i="1"/>
  <c r="AF42" i="1" s="1"/>
  <c r="AG44" i="1"/>
  <c r="AF44" i="1" s="1"/>
  <c r="AG37" i="1"/>
  <c r="AF37" i="1" s="1"/>
  <c r="AG16" i="1"/>
  <c r="AF16" i="1" s="1"/>
  <c r="AG29" i="1"/>
  <c r="AF29" i="1" s="1"/>
  <c r="AG76" i="1"/>
  <c r="AF76" i="1" s="1"/>
  <c r="AG15" i="1"/>
  <c r="AF15" i="1" s="1"/>
  <c r="AG71" i="1"/>
  <c r="AF71" i="1" s="1"/>
  <c r="AG30" i="1"/>
  <c r="AF30" i="1" s="1"/>
  <c r="AG57" i="1"/>
  <c r="AF57" i="1" s="1"/>
  <c r="AG49" i="1"/>
  <c r="AF49" i="1" s="1"/>
  <c r="AG33" i="1"/>
  <c r="AF33" i="1" s="1"/>
  <c r="AG11" i="1"/>
  <c r="AF11" i="1" s="1"/>
  <c r="AG51" i="1"/>
  <c r="AF51" i="1" s="1"/>
  <c r="AG52" i="1"/>
  <c r="AF52" i="1" s="1"/>
  <c r="AG25" i="1"/>
  <c r="AF25" i="1" s="1"/>
  <c r="AG26" i="1"/>
  <c r="AF26" i="1" s="1"/>
  <c r="AG43" i="1"/>
  <c r="AF43" i="1" s="1"/>
  <c r="AG69" i="1"/>
  <c r="AF69" i="1" s="1"/>
  <c r="AG14" i="1"/>
  <c r="AF14" i="1" s="1"/>
  <c r="AG12" i="1"/>
  <c r="AF12" i="1" s="1"/>
  <c r="AG17" i="1"/>
  <c r="AF17" i="1" s="1"/>
  <c r="AG78" i="1"/>
  <c r="AF78" i="1" s="1"/>
  <c r="AG79" i="1"/>
  <c r="AF79" i="1" s="1"/>
  <c r="AG41" i="1"/>
  <c r="AF41" i="1" s="1"/>
  <c r="AG38" i="1"/>
  <c r="AF38" i="1" s="1"/>
  <c r="AG22" i="1"/>
  <c r="AF22" i="1" s="1"/>
  <c r="AG36" i="1"/>
  <c r="AF36" i="1" s="1"/>
  <c r="AG65" i="1"/>
  <c r="AF65" i="1" s="1"/>
  <c r="AG68" i="1"/>
  <c r="AF68" i="1" s="1"/>
  <c r="AG77" i="1"/>
  <c r="AF77" i="1" s="1"/>
  <c r="AG59" i="1"/>
  <c r="AF59" i="1" s="1"/>
  <c r="AG72" i="1"/>
  <c r="AF72" i="1" s="1"/>
  <c r="AG18" i="1"/>
  <c r="AF18" i="1" s="1"/>
  <c r="AG74" i="1"/>
  <c r="AF74" i="1" s="1"/>
  <c r="AG53" i="1"/>
  <c r="AF53" i="1" s="1"/>
  <c r="AG60" i="1"/>
  <c r="AF60" i="1" s="1"/>
  <c r="AG63" i="1"/>
  <c r="AF63" i="1" s="1"/>
  <c r="AG27" i="1"/>
  <c r="AF27" i="1" s="1"/>
  <c r="AG50" i="1"/>
  <c r="AF50" i="1" s="1"/>
  <c r="AG70" i="1"/>
  <c r="AF70" i="1" s="1"/>
  <c r="AG64" i="1"/>
  <c r="AF64" i="1" s="1"/>
  <c r="AG66" i="1"/>
  <c r="AF66" i="1" s="1"/>
  <c r="AG19" i="1"/>
  <c r="AF19" i="1" s="1"/>
  <c r="AG73" i="1"/>
  <c r="AF73" i="1" s="1"/>
  <c r="AG23" i="1"/>
  <c r="AF23" i="1" s="1"/>
  <c r="AG75" i="1"/>
  <c r="AF75" i="1" s="1"/>
  <c r="AG61" i="1"/>
  <c r="AF61" i="1" s="1"/>
  <c r="AG24" i="1"/>
  <c r="AF24" i="1" s="1"/>
  <c r="AG62" i="1"/>
  <c r="AF62" i="1" s="1"/>
  <c r="AG67" i="1"/>
  <c r="AF67" i="1" s="1"/>
  <c r="AG31" i="1"/>
  <c r="AF31" i="1" s="1"/>
  <c r="AG58" i="1"/>
  <c r="AF58" i="1" s="1"/>
  <c r="AG20" i="1"/>
  <c r="AF20" i="1" s="1"/>
  <c r="AG81" i="1"/>
  <c r="AF81" i="1" s="1"/>
  <c r="AG35" i="1"/>
  <c r="AF35" i="1" s="1"/>
  <c r="AG45" i="1"/>
  <c r="AF45" i="1" s="1"/>
  <c r="AG80" i="1"/>
  <c r="AF80" i="1" s="1"/>
  <c r="AG10" i="1"/>
  <c r="AF10" i="1" s="1"/>
  <c r="Q25" i="1"/>
  <c r="Q61" i="1"/>
  <c r="M55" i="1"/>
  <c r="M48" i="1"/>
  <c r="M39" i="1"/>
  <c r="M13" i="1"/>
  <c r="M32" i="1"/>
  <c r="M56" i="1"/>
  <c r="M40" i="1"/>
  <c r="M54" i="1"/>
  <c r="M47" i="1"/>
  <c r="M34" i="1"/>
  <c r="M28" i="1"/>
  <c r="M21" i="1"/>
  <c r="M46" i="1"/>
  <c r="M42" i="1"/>
  <c r="M44" i="1"/>
  <c r="M37" i="1"/>
  <c r="M16" i="1"/>
  <c r="M29" i="1"/>
  <c r="M76" i="1"/>
  <c r="M15" i="1"/>
  <c r="M71" i="1"/>
  <c r="M30" i="1"/>
  <c r="M57" i="1"/>
  <c r="M49" i="1"/>
  <c r="M33" i="1"/>
  <c r="M11" i="1"/>
  <c r="M51" i="1"/>
  <c r="M52" i="1"/>
  <c r="M25" i="1"/>
  <c r="M26" i="1"/>
  <c r="M43" i="1"/>
  <c r="M69" i="1"/>
  <c r="M14" i="1"/>
  <c r="M12" i="1"/>
  <c r="M17" i="1"/>
  <c r="M78" i="1"/>
  <c r="M79" i="1"/>
  <c r="M41" i="1"/>
  <c r="M38" i="1"/>
  <c r="M22" i="1"/>
  <c r="M36" i="1"/>
  <c r="M65" i="1"/>
  <c r="M68" i="1"/>
  <c r="M77" i="1"/>
  <c r="M59" i="1"/>
  <c r="M72" i="1"/>
  <c r="M18" i="1"/>
  <c r="M74" i="1"/>
  <c r="M53" i="1"/>
  <c r="M60" i="1"/>
  <c r="M63" i="1"/>
  <c r="M27" i="1"/>
  <c r="M50" i="1"/>
  <c r="M70" i="1"/>
  <c r="M64" i="1"/>
  <c r="M66" i="1"/>
  <c r="M19" i="1"/>
  <c r="M73" i="1"/>
  <c r="M23" i="1"/>
  <c r="M75" i="1"/>
  <c r="M61" i="1"/>
  <c r="M24" i="1"/>
  <c r="M62" i="1"/>
  <c r="M67" i="1"/>
  <c r="M31" i="1"/>
  <c r="M58" i="1"/>
  <c r="M20" i="1"/>
  <c r="M81" i="1"/>
  <c r="M35" i="1"/>
  <c r="M45" i="1"/>
  <c r="M80" i="1"/>
  <c r="I55" i="1"/>
  <c r="I48" i="1"/>
  <c r="I39" i="1"/>
  <c r="I13" i="1"/>
  <c r="I32" i="1"/>
  <c r="I56" i="1"/>
  <c r="I40" i="1"/>
  <c r="I54" i="1"/>
  <c r="I47" i="1"/>
  <c r="I34" i="1"/>
  <c r="I28" i="1"/>
  <c r="I21" i="1"/>
  <c r="I46" i="1"/>
  <c r="I42" i="1"/>
  <c r="I44" i="1"/>
  <c r="I37" i="1"/>
  <c r="I16" i="1"/>
  <c r="I29" i="1"/>
  <c r="I76" i="1"/>
  <c r="I15" i="1"/>
  <c r="I71" i="1"/>
  <c r="I30" i="1"/>
  <c r="I57" i="1"/>
  <c r="I49" i="1"/>
  <c r="I33" i="1"/>
  <c r="I11" i="1"/>
  <c r="I51" i="1"/>
  <c r="I52" i="1"/>
  <c r="I25" i="1"/>
  <c r="I26" i="1"/>
  <c r="I43" i="1"/>
  <c r="I69" i="1"/>
  <c r="I14" i="1"/>
  <c r="I12" i="1"/>
  <c r="I17" i="1"/>
  <c r="I78" i="1"/>
  <c r="I79" i="1"/>
  <c r="I41" i="1"/>
  <c r="I38" i="1"/>
  <c r="I22" i="1"/>
  <c r="I36" i="1"/>
  <c r="I65" i="1"/>
  <c r="I68" i="1"/>
  <c r="I77" i="1"/>
  <c r="I59" i="1"/>
  <c r="I72" i="1"/>
  <c r="I18" i="1"/>
  <c r="I74" i="1"/>
  <c r="I53" i="1"/>
  <c r="I60" i="1"/>
  <c r="I63" i="1"/>
  <c r="I27" i="1"/>
  <c r="I50" i="1"/>
  <c r="I64" i="1"/>
  <c r="I66" i="1"/>
  <c r="I19" i="1"/>
  <c r="I73" i="1"/>
  <c r="I23" i="1"/>
  <c r="I75" i="1"/>
  <c r="I61" i="1"/>
  <c r="I24" i="1"/>
  <c r="I62" i="1"/>
  <c r="I67" i="1"/>
  <c r="I31" i="1"/>
  <c r="I58" i="1"/>
  <c r="I20" i="1"/>
  <c r="I81" i="1"/>
  <c r="I35" i="1"/>
  <c r="I45" i="1"/>
  <c r="I80" i="1"/>
  <c r="I10" i="1"/>
  <c r="E55" i="1"/>
  <c r="D55" i="1" s="1"/>
  <c r="E48" i="1"/>
  <c r="D48" i="1" s="1"/>
  <c r="E39" i="1"/>
  <c r="D39" i="1" s="1"/>
  <c r="E13" i="1"/>
  <c r="D13" i="1" s="1"/>
  <c r="E32" i="1"/>
  <c r="D32" i="1" s="1"/>
  <c r="E56" i="1"/>
  <c r="D56" i="1" s="1"/>
  <c r="E40" i="1"/>
  <c r="D40" i="1" s="1"/>
  <c r="E54" i="1"/>
  <c r="D54" i="1" s="1"/>
  <c r="E47" i="1"/>
  <c r="D47" i="1" s="1"/>
  <c r="E34" i="1"/>
  <c r="D34" i="1" s="1"/>
  <c r="E28" i="1"/>
  <c r="D28" i="1" s="1"/>
  <c r="E21" i="1"/>
  <c r="D21" i="1" s="1"/>
  <c r="E46" i="1"/>
  <c r="D46" i="1" s="1"/>
  <c r="E42" i="1"/>
  <c r="D42" i="1" s="1"/>
  <c r="E44" i="1"/>
  <c r="D44" i="1" s="1"/>
  <c r="E37" i="1"/>
  <c r="D37" i="1" s="1"/>
  <c r="E16" i="1"/>
  <c r="D16" i="1" s="1"/>
  <c r="E29" i="1"/>
  <c r="D29" i="1" s="1"/>
  <c r="E76" i="1"/>
  <c r="D76" i="1" s="1"/>
  <c r="E15" i="1"/>
  <c r="D15" i="1" s="1"/>
  <c r="E71" i="1"/>
  <c r="D71" i="1" s="1"/>
  <c r="E30" i="1"/>
  <c r="D30" i="1" s="1"/>
  <c r="E57" i="1"/>
  <c r="D57" i="1" s="1"/>
  <c r="E49" i="1"/>
  <c r="D49" i="1" s="1"/>
  <c r="E33" i="1"/>
  <c r="E11" i="1"/>
  <c r="D11" i="1" s="1"/>
  <c r="E51" i="1"/>
  <c r="E52" i="1"/>
  <c r="E25" i="1"/>
  <c r="D25" i="1" s="1"/>
  <c r="E26" i="1"/>
  <c r="D26" i="1" s="1"/>
  <c r="E43" i="1"/>
  <c r="D43" i="1" s="1"/>
  <c r="E69" i="1"/>
  <c r="D69" i="1" s="1"/>
  <c r="E14" i="1"/>
  <c r="D14" i="1" s="1"/>
  <c r="E12" i="1"/>
  <c r="D12" i="1" s="1"/>
  <c r="E17" i="1"/>
  <c r="D17" i="1" s="1"/>
  <c r="E78" i="1"/>
  <c r="E79" i="1"/>
  <c r="E41" i="1"/>
  <c r="D41" i="1" s="1"/>
  <c r="E38" i="1"/>
  <c r="D38" i="1" s="1"/>
  <c r="E22" i="1"/>
  <c r="D22" i="1" s="1"/>
  <c r="E36" i="1"/>
  <c r="D36" i="1" s="1"/>
  <c r="E65" i="1"/>
  <c r="E68" i="1"/>
  <c r="E77" i="1"/>
  <c r="E59" i="1"/>
  <c r="E72" i="1"/>
  <c r="E18" i="1"/>
  <c r="D18" i="1" s="1"/>
  <c r="E74" i="1"/>
  <c r="D74" i="1" s="1"/>
  <c r="E53" i="1"/>
  <c r="E60" i="1"/>
  <c r="E63" i="1"/>
  <c r="E27" i="1"/>
  <c r="D27" i="1" s="1"/>
  <c r="E50" i="1"/>
  <c r="D50" i="1" s="1"/>
  <c r="E70" i="1"/>
  <c r="E64" i="1"/>
  <c r="E66" i="1"/>
  <c r="E19" i="1"/>
  <c r="D19" i="1" s="1"/>
  <c r="E73" i="1"/>
  <c r="E23" i="1"/>
  <c r="D23" i="1" s="1"/>
  <c r="E75" i="1"/>
  <c r="E61" i="1"/>
  <c r="E24" i="1"/>
  <c r="D24" i="1" s="1"/>
  <c r="E62" i="1"/>
  <c r="D62" i="1" s="1"/>
  <c r="E67" i="1"/>
  <c r="D67" i="1" s="1"/>
  <c r="E31" i="1"/>
  <c r="D31" i="1" s="1"/>
  <c r="E58" i="1"/>
  <c r="D58" i="1" s="1"/>
  <c r="E20" i="1"/>
  <c r="D20" i="1" s="1"/>
  <c r="E81" i="1"/>
  <c r="E35" i="1"/>
  <c r="D35" i="1" s="1"/>
  <c r="E45" i="1"/>
  <c r="D45" i="1" s="1"/>
  <c r="E80" i="1"/>
  <c r="E10" i="1"/>
  <c r="D10" i="1" s="1"/>
  <c r="AW33" i="1" l="1"/>
  <c r="AV33" i="1" s="1"/>
  <c r="DT81" i="1"/>
  <c r="DT80" i="1"/>
  <c r="BY55" i="1"/>
  <c r="BW55" i="1" s="1"/>
  <c r="BV55" i="1" s="1"/>
  <c r="BY47" i="1"/>
  <c r="BW47" i="1" s="1"/>
  <c r="BV47" i="1" s="1"/>
  <c r="BY16" i="1"/>
  <c r="BW16" i="1" s="1"/>
  <c r="BV16" i="1" s="1"/>
  <c r="BY11" i="1"/>
  <c r="BW11" i="1" s="1"/>
  <c r="BV11" i="1" s="1"/>
  <c r="BY12" i="1"/>
  <c r="BW12" i="1" s="1"/>
  <c r="BV12" i="1" s="1"/>
  <c r="BY65" i="1"/>
  <c r="BW65" i="1" s="1"/>
  <c r="BV65" i="1" s="1"/>
  <c r="BY60" i="1"/>
  <c r="BW60" i="1" s="1"/>
  <c r="BV60" i="1" s="1"/>
  <c r="BY73" i="1"/>
  <c r="BW73" i="1" s="1"/>
  <c r="BV73" i="1" s="1"/>
  <c r="BY58" i="1"/>
  <c r="BW58" i="1" s="1"/>
  <c r="BV58" i="1" s="1"/>
  <c r="BY22" i="1"/>
  <c r="BW22" i="1" s="1"/>
  <c r="BV22" i="1" s="1"/>
  <c r="BY39" i="1"/>
  <c r="BW39" i="1" s="1"/>
  <c r="BV39" i="1" s="1"/>
  <c r="BY28" i="1"/>
  <c r="BW28" i="1" s="1"/>
  <c r="BV28" i="1" s="1"/>
  <c r="BY76" i="1"/>
  <c r="BW76" i="1" s="1"/>
  <c r="BV76" i="1" s="1"/>
  <c r="BY52" i="1"/>
  <c r="BW52" i="1" s="1"/>
  <c r="BV52" i="1" s="1"/>
  <c r="BY78" i="1"/>
  <c r="BW78" i="1" s="1"/>
  <c r="BV78" i="1" s="1"/>
  <c r="BY77" i="1"/>
  <c r="BW77" i="1" s="1"/>
  <c r="BV77" i="1" s="1"/>
  <c r="BY35" i="1"/>
  <c r="BW35" i="1" s="1"/>
  <c r="BV35" i="1" s="1"/>
  <c r="BY26" i="1"/>
  <c r="BW26" i="1" s="1"/>
  <c r="BV26" i="1" s="1"/>
  <c r="BY66" i="1"/>
  <c r="BW66" i="1" s="1"/>
  <c r="BV66" i="1" s="1"/>
  <c r="BY10" i="1"/>
  <c r="BY54" i="1"/>
  <c r="BW54" i="1" s="1"/>
  <c r="BV54" i="1" s="1"/>
  <c r="BY37" i="1"/>
  <c r="BW37" i="1" s="1"/>
  <c r="BV37" i="1" s="1"/>
  <c r="BY49" i="1"/>
  <c r="BW49" i="1" s="1"/>
  <c r="BV49" i="1" s="1"/>
  <c r="BY14" i="1"/>
  <c r="BW14" i="1" s="1"/>
  <c r="BV14" i="1" s="1"/>
  <c r="BY36" i="1"/>
  <c r="BW36" i="1" s="1"/>
  <c r="BV36" i="1" s="1"/>
  <c r="BY53" i="1"/>
  <c r="BW53" i="1" s="1"/>
  <c r="BV53" i="1" s="1"/>
  <c r="BY31" i="1"/>
  <c r="BW31" i="1" s="1"/>
  <c r="BV31" i="1" s="1"/>
  <c r="BY48" i="1"/>
  <c r="BW48" i="1" s="1"/>
  <c r="BV48" i="1" s="1"/>
  <c r="BY34" i="1"/>
  <c r="BW34" i="1" s="1"/>
  <c r="BV34" i="1" s="1"/>
  <c r="BY29" i="1"/>
  <c r="BW29" i="1" s="1"/>
  <c r="BV29" i="1" s="1"/>
  <c r="BY51" i="1"/>
  <c r="BW51" i="1" s="1"/>
  <c r="BV51" i="1" s="1"/>
  <c r="BY17" i="1"/>
  <c r="BW17" i="1" s="1"/>
  <c r="BV17" i="1" s="1"/>
  <c r="BY68" i="1"/>
  <c r="BW68" i="1" s="1"/>
  <c r="BV68" i="1" s="1"/>
  <c r="BY63" i="1"/>
  <c r="BW63" i="1" s="1"/>
  <c r="BV63" i="1" s="1"/>
  <c r="BY23" i="1"/>
  <c r="BW23" i="1" s="1"/>
  <c r="BV23" i="1" s="1"/>
  <c r="BY20" i="1"/>
  <c r="BW20" i="1" s="1"/>
  <c r="BV20" i="1" s="1"/>
  <c r="BY27" i="1"/>
  <c r="BW27" i="1" s="1"/>
  <c r="BV27" i="1" s="1"/>
  <c r="BY75" i="1"/>
  <c r="BW75" i="1" s="1"/>
  <c r="BV75" i="1" s="1"/>
  <c r="BY13" i="1"/>
  <c r="BW13" i="1" s="1"/>
  <c r="BV13" i="1" s="1"/>
  <c r="BY21" i="1"/>
  <c r="BW21" i="1" s="1"/>
  <c r="BV21" i="1" s="1"/>
  <c r="BY15" i="1"/>
  <c r="BW15" i="1" s="1"/>
  <c r="BV15" i="1" s="1"/>
  <c r="BY25" i="1"/>
  <c r="BW25" i="1" s="1"/>
  <c r="BV25" i="1" s="1"/>
  <c r="BY79" i="1"/>
  <c r="BW79" i="1" s="1"/>
  <c r="BV79" i="1" s="1"/>
  <c r="BY59" i="1"/>
  <c r="BW59" i="1" s="1"/>
  <c r="BV59" i="1" s="1"/>
  <c r="BY50" i="1"/>
  <c r="BW50" i="1" s="1"/>
  <c r="BV50" i="1" s="1"/>
  <c r="BY61" i="1"/>
  <c r="BW61" i="1" s="1"/>
  <c r="BV61" i="1" s="1"/>
  <c r="BY45" i="1"/>
  <c r="BW45" i="1" s="1"/>
  <c r="BV45" i="1" s="1"/>
  <c r="BY32" i="1"/>
  <c r="BW32" i="1" s="1"/>
  <c r="BV32" i="1" s="1"/>
  <c r="BY46" i="1"/>
  <c r="BW46" i="1" s="1"/>
  <c r="BV46" i="1" s="1"/>
  <c r="BY71" i="1"/>
  <c r="BW71" i="1" s="1"/>
  <c r="BV71" i="1" s="1"/>
  <c r="BY41" i="1"/>
  <c r="BW41" i="1" s="1"/>
  <c r="BV41" i="1" s="1"/>
  <c r="BY72" i="1"/>
  <c r="BW72" i="1" s="1"/>
  <c r="BV72" i="1" s="1"/>
  <c r="BY70" i="1"/>
  <c r="BW70" i="1" s="1"/>
  <c r="BV70" i="1" s="1"/>
  <c r="BY24" i="1"/>
  <c r="BW24" i="1" s="1"/>
  <c r="BV24" i="1" s="1"/>
  <c r="BY56" i="1"/>
  <c r="BW56" i="1" s="1"/>
  <c r="BV56" i="1" s="1"/>
  <c r="BY42" i="1"/>
  <c r="BW42" i="1" s="1"/>
  <c r="BV42" i="1" s="1"/>
  <c r="BY30" i="1"/>
  <c r="BW30" i="1" s="1"/>
  <c r="BV30" i="1" s="1"/>
  <c r="BY43" i="1"/>
  <c r="BW43" i="1" s="1"/>
  <c r="BV43" i="1" s="1"/>
  <c r="BY38" i="1"/>
  <c r="BW38" i="1" s="1"/>
  <c r="BV38" i="1" s="1"/>
  <c r="BY18" i="1"/>
  <c r="BW18" i="1" s="1"/>
  <c r="BV18" i="1" s="1"/>
  <c r="BY64" i="1"/>
  <c r="BW64" i="1" s="1"/>
  <c r="BV64" i="1" s="1"/>
  <c r="BY62" i="1"/>
  <c r="BW62" i="1" s="1"/>
  <c r="BV62" i="1" s="1"/>
  <c r="BY40" i="1"/>
  <c r="BW40" i="1" s="1"/>
  <c r="BV40" i="1" s="1"/>
  <c r="BY44" i="1"/>
  <c r="BW44" i="1" s="1"/>
  <c r="BV44" i="1" s="1"/>
  <c r="BY57" i="1"/>
  <c r="BW57" i="1" s="1"/>
  <c r="BV57" i="1" s="1"/>
  <c r="BY69" i="1"/>
  <c r="BW69" i="1" s="1"/>
  <c r="BV69" i="1" s="1"/>
  <c r="BY74" i="1"/>
  <c r="BW74" i="1" s="1"/>
  <c r="BV74" i="1" s="1"/>
  <c r="BY67" i="1"/>
  <c r="BW67" i="1" s="1"/>
  <c r="BV67" i="1" s="1"/>
  <c r="BY19" i="1"/>
  <c r="BW19" i="1" s="1"/>
  <c r="BV19" i="1" s="1"/>
  <c r="Q14" i="1"/>
  <c r="P11" i="1"/>
  <c r="Q11" i="1"/>
  <c r="Q18" i="1"/>
  <c r="P38" i="1"/>
  <c r="Q43" i="1"/>
  <c r="Q57" i="1"/>
  <c r="Q44" i="1"/>
  <c r="Q40" i="1"/>
  <c r="AS56" i="1"/>
  <c r="AR56" i="1" s="1"/>
  <c r="AS42" i="1"/>
  <c r="AR42" i="1" s="1"/>
  <c r="AS30" i="1"/>
  <c r="AR30" i="1" s="1"/>
  <c r="AS62" i="1"/>
  <c r="AR62" i="1" s="1"/>
  <c r="Q62" i="1"/>
  <c r="AS43" i="1"/>
  <c r="AR43" i="1" s="1"/>
  <c r="Q45" i="1"/>
  <c r="Q50" i="1"/>
  <c r="Q71" i="1"/>
  <c r="Q46" i="1"/>
  <c r="Q32" i="1"/>
  <c r="AS18" i="1"/>
  <c r="AR18" i="1" s="1"/>
  <c r="AS64" i="1"/>
  <c r="AR64" i="1" s="1"/>
  <c r="AS38" i="1"/>
  <c r="AR38" i="1" s="1"/>
  <c r="AS53" i="1"/>
  <c r="AR53" i="1" s="1"/>
  <c r="Q31" i="1"/>
  <c r="P19" i="1"/>
  <c r="P36" i="1"/>
  <c r="Q33" i="1"/>
  <c r="Q16" i="1"/>
  <c r="Q47" i="1"/>
  <c r="Q55" i="1"/>
  <c r="AS50" i="1"/>
  <c r="AR50" i="1" s="1"/>
  <c r="AS66" i="1"/>
  <c r="AR66" i="1" s="1"/>
  <c r="AS40" i="1"/>
  <c r="AR40" i="1" s="1"/>
  <c r="AS44" i="1"/>
  <c r="AR44" i="1" s="1"/>
  <c r="AS57" i="1"/>
  <c r="AR57" i="1" s="1"/>
  <c r="AS67" i="1"/>
  <c r="AR67" i="1" s="1"/>
  <c r="AS10" i="1"/>
  <c r="AR10" i="1" s="1"/>
  <c r="AS54" i="1"/>
  <c r="AR54" i="1" s="1"/>
  <c r="AS37" i="1"/>
  <c r="AR37" i="1" s="1"/>
  <c r="AS49" i="1"/>
  <c r="AR49" i="1" s="1"/>
  <c r="AS31" i="1"/>
  <c r="AR31" i="1" s="1"/>
  <c r="AS14" i="1"/>
  <c r="AR14" i="1" s="1"/>
  <c r="AS79" i="1"/>
  <c r="AR79" i="1" s="1"/>
  <c r="AS19" i="1"/>
  <c r="AR19" i="1" s="1"/>
  <c r="AS13" i="1"/>
  <c r="AR13" i="1" s="1"/>
  <c r="AS21" i="1"/>
  <c r="AR21" i="1" s="1"/>
  <c r="AS15" i="1"/>
  <c r="AR15" i="1" s="1"/>
  <c r="AS36" i="1"/>
  <c r="AR36" i="1" s="1"/>
  <c r="AS61" i="1"/>
  <c r="AR61" i="1" s="1"/>
  <c r="AS45" i="1"/>
  <c r="AR45" i="1" s="1"/>
  <c r="AS25" i="1"/>
  <c r="AR25" i="1" s="1"/>
  <c r="AS75" i="1"/>
  <c r="AR75" i="1" s="1"/>
  <c r="AS77" i="1"/>
  <c r="AR77" i="1" s="1"/>
  <c r="AS65" i="1"/>
  <c r="AR65" i="1" s="1"/>
  <c r="AS60" i="1"/>
  <c r="AR60" i="1" s="1"/>
  <c r="AS12" i="1"/>
  <c r="AR12" i="1" s="1"/>
  <c r="Q35" i="1"/>
  <c r="AS55" i="1"/>
  <c r="AR55" i="1" s="1"/>
  <c r="AS47" i="1"/>
  <c r="AR47" i="1" s="1"/>
  <c r="AS16" i="1"/>
  <c r="AR16" i="1" s="1"/>
  <c r="AS58" i="1"/>
  <c r="AR58" i="1" s="1"/>
  <c r="P27" i="1"/>
  <c r="Q15" i="1"/>
  <c r="Q21" i="1"/>
  <c r="Q13" i="1"/>
  <c r="AS11" i="1"/>
  <c r="AR11" i="1" s="1"/>
  <c r="AS73" i="1"/>
  <c r="AR73" i="1" s="1"/>
  <c r="Q24" i="1"/>
  <c r="Q70" i="1"/>
  <c r="P41" i="1"/>
  <c r="Q26" i="1"/>
  <c r="Q30" i="1"/>
  <c r="Q42" i="1"/>
  <c r="P56" i="1"/>
  <c r="AS74" i="1"/>
  <c r="AR74" i="1" s="1"/>
  <c r="AS22" i="1"/>
  <c r="AR22" i="1" s="1"/>
  <c r="Q38" i="1"/>
  <c r="AS63" i="1"/>
  <c r="AR63" i="1" s="1"/>
  <c r="AS68" i="1"/>
  <c r="AR68" i="1" s="1"/>
  <c r="AS51" i="1"/>
  <c r="AR51" i="1" s="1"/>
  <c r="AS17" i="1"/>
  <c r="AR17" i="1" s="1"/>
  <c r="AS48" i="1"/>
  <c r="AR48" i="1" s="1"/>
  <c r="AS34" i="1"/>
  <c r="AR34" i="1" s="1"/>
  <c r="AS29" i="1"/>
  <c r="AR29" i="1" s="1"/>
  <c r="AS20" i="1"/>
  <c r="AR20" i="1" s="1"/>
  <c r="Q20" i="1"/>
  <c r="Q23" i="1"/>
  <c r="P17" i="1"/>
  <c r="Q76" i="1"/>
  <c r="Q28" i="1"/>
  <c r="Q39" i="1"/>
  <c r="AS23" i="1"/>
  <c r="AR23" i="1" s="1"/>
  <c r="Q36" i="1"/>
  <c r="AS39" i="1"/>
  <c r="AR39" i="1" s="1"/>
  <c r="AS28" i="1"/>
  <c r="AR28" i="1" s="1"/>
  <c r="AS76" i="1"/>
  <c r="AR76" i="1" s="1"/>
  <c r="AS52" i="1"/>
  <c r="AR52" i="1" s="1"/>
  <c r="AS35" i="1"/>
  <c r="AR35" i="1" s="1"/>
  <c r="Q58" i="1"/>
  <c r="Q12" i="1"/>
  <c r="Q29" i="1"/>
  <c r="Q34" i="1"/>
  <c r="Q48" i="1"/>
  <c r="AS27" i="1"/>
  <c r="AR27" i="1" s="1"/>
  <c r="AS78" i="1"/>
  <c r="AR78" i="1" s="1"/>
  <c r="Q56" i="1"/>
  <c r="Q41" i="1"/>
  <c r="Q27" i="1"/>
  <c r="Q19" i="1"/>
  <c r="Q22" i="1"/>
  <c r="Q10" i="1"/>
  <c r="Q67" i="1"/>
  <c r="Q74" i="1"/>
  <c r="P22" i="1"/>
  <c r="Q69" i="1"/>
  <c r="Q49" i="1"/>
  <c r="Q37" i="1"/>
  <c r="Q54" i="1"/>
  <c r="Q17" i="1"/>
  <c r="P62" i="1"/>
  <c r="AS32" i="1"/>
  <c r="AR32" i="1" s="1"/>
  <c r="AS46" i="1"/>
  <c r="AR46" i="1" s="1"/>
  <c r="AS71" i="1"/>
  <c r="AR71" i="1" s="1"/>
  <c r="AS59" i="1"/>
  <c r="AR59" i="1" s="1"/>
  <c r="AS41" i="1"/>
  <c r="AR41" i="1" s="1"/>
  <c r="AS72" i="1"/>
  <c r="AR72" i="1" s="1"/>
  <c r="AS70" i="1"/>
  <c r="AR70" i="1" s="1"/>
  <c r="AS24" i="1"/>
  <c r="AR24" i="1" s="1"/>
  <c r="AS26" i="1"/>
  <c r="AR26" i="1" s="1"/>
  <c r="M10" i="1"/>
  <c r="AV66" i="1" l="1"/>
  <c r="DT66" i="1" s="1"/>
  <c r="DU66" i="1" s="1"/>
  <c r="AW49" i="1"/>
  <c r="AV49" i="1" s="1"/>
  <c r="AW44" i="1"/>
  <c r="AV44" i="1" s="1"/>
  <c r="AW42" i="1"/>
  <c r="AV42" i="1" s="1"/>
  <c r="AW45" i="1"/>
  <c r="AV45" i="1" s="1"/>
  <c r="AW13" i="1"/>
  <c r="AV13" i="1" s="1"/>
  <c r="AW28" i="1"/>
  <c r="AV28" i="1" s="1"/>
  <c r="AW29" i="1"/>
  <c r="AV29" i="1" s="1"/>
  <c r="AW41" i="1"/>
  <c r="AV41" i="1" s="1"/>
  <c r="AW17" i="1"/>
  <c r="AV17" i="1" s="1"/>
  <c r="AW37" i="1"/>
  <c r="AV37" i="1" s="1"/>
  <c r="AW40" i="1"/>
  <c r="AV40" i="1" s="1"/>
  <c r="AW56" i="1"/>
  <c r="AV56" i="1" s="1"/>
  <c r="AV61" i="1"/>
  <c r="DT61" i="1" s="1"/>
  <c r="AW39" i="1"/>
  <c r="AV39" i="1" s="1"/>
  <c r="AW34" i="1"/>
  <c r="AV34" i="1" s="1"/>
  <c r="AW16" i="1"/>
  <c r="AV16" i="1" s="1"/>
  <c r="AW43" i="1"/>
  <c r="AV43" i="1" s="1"/>
  <c r="AW52" i="1"/>
  <c r="AV52" i="1" s="1"/>
  <c r="DT52" i="1" s="1"/>
  <c r="DU52" i="1" s="1"/>
  <c r="AW30" i="1"/>
  <c r="AV30" i="1" s="1"/>
  <c r="AV51" i="1"/>
  <c r="DT51" i="1" s="1"/>
  <c r="DU51" i="1" s="1"/>
  <c r="AW54" i="1"/>
  <c r="AV54" i="1" s="1"/>
  <c r="AW62" i="1"/>
  <c r="AV62" i="1" s="1"/>
  <c r="AW50" i="1"/>
  <c r="AV50" i="1" s="1"/>
  <c r="AW75" i="1"/>
  <c r="AV75" i="1" s="1"/>
  <c r="DT75" i="1" s="1"/>
  <c r="DU75" i="1" s="1"/>
  <c r="AW20" i="1"/>
  <c r="AV20" i="1" s="1"/>
  <c r="AW48" i="1"/>
  <c r="AV48" i="1" s="1"/>
  <c r="AW47" i="1"/>
  <c r="AV47" i="1" s="1"/>
  <c r="AW69" i="1"/>
  <c r="AV69" i="1" s="1"/>
  <c r="AV65" i="1"/>
  <c r="DT65" i="1" s="1"/>
  <c r="DU65" i="1" s="1"/>
  <c r="AW32" i="1"/>
  <c r="AV32" i="1" s="1"/>
  <c r="AW55" i="1"/>
  <c r="AV55" i="1" s="1"/>
  <c r="AW67" i="1"/>
  <c r="AV67" i="1" s="1"/>
  <c r="AV64" i="1"/>
  <c r="DT64" i="1" s="1"/>
  <c r="DU64" i="1" s="1"/>
  <c r="AW70" i="1"/>
  <c r="AV70" i="1" s="1"/>
  <c r="DT70" i="1" s="1"/>
  <c r="DU70" i="1" s="1"/>
  <c r="AV59" i="1"/>
  <c r="DT59" i="1" s="1"/>
  <c r="DU59" i="1" s="1"/>
  <c r="AW23" i="1"/>
  <c r="AV23" i="1" s="1"/>
  <c r="AW58" i="1"/>
  <c r="AV58" i="1" s="1"/>
  <c r="AW71" i="1"/>
  <c r="AV71" i="1" s="1"/>
  <c r="AW21" i="1"/>
  <c r="AV21" i="1" s="1"/>
  <c r="AW31" i="1"/>
  <c r="AV31" i="1" s="1"/>
  <c r="AW74" i="1"/>
  <c r="AV74" i="1" s="1"/>
  <c r="AW18" i="1"/>
  <c r="AV18" i="1" s="1"/>
  <c r="AV72" i="1"/>
  <c r="DT72" i="1" s="1"/>
  <c r="DU72" i="1" s="1"/>
  <c r="AV79" i="1"/>
  <c r="DT79" i="1" s="1"/>
  <c r="DU79" i="1" s="1"/>
  <c r="AV77" i="1"/>
  <c r="DT77" i="1" s="1"/>
  <c r="DU77" i="1" s="1"/>
  <c r="AV63" i="1"/>
  <c r="DT63" i="1" s="1"/>
  <c r="DU63" i="1" s="1"/>
  <c r="AW73" i="1"/>
  <c r="AV73" i="1" s="1"/>
  <c r="DT73" i="1" s="1"/>
  <c r="DU73" i="1" s="1"/>
  <c r="AW19" i="1"/>
  <c r="AV19" i="1" s="1"/>
  <c r="AW36" i="1"/>
  <c r="AV36" i="1" s="1"/>
  <c r="AW15" i="1"/>
  <c r="AV15" i="1" s="1"/>
  <c r="AW14" i="1"/>
  <c r="AV14" i="1" s="1"/>
  <c r="DT14" i="1" s="1"/>
  <c r="DU14" i="1" s="1"/>
  <c r="AW57" i="1"/>
  <c r="AV57" i="1" s="1"/>
  <c r="AW46" i="1"/>
  <c r="AV46" i="1" s="1"/>
  <c r="AW76" i="1"/>
  <c r="AV76" i="1" s="1"/>
  <c r="AW12" i="1"/>
  <c r="AV12" i="1" s="1"/>
  <c r="AV53" i="1"/>
  <c r="DT53" i="1" s="1"/>
  <c r="DU53" i="1" s="1"/>
  <c r="AW22" i="1"/>
  <c r="AV22" i="1" s="1"/>
  <c r="AW26" i="1"/>
  <c r="AV26" i="1" s="1"/>
  <c r="AW25" i="1"/>
  <c r="AV25" i="1" s="1"/>
  <c r="DT25" i="1" s="1"/>
  <c r="DU25" i="1" s="1"/>
  <c r="AW78" i="1"/>
  <c r="AV78" i="1" s="1"/>
  <c r="DT78" i="1" s="1"/>
  <c r="DU78" i="1" s="1"/>
  <c r="AW68" i="1"/>
  <c r="AV68" i="1" s="1"/>
  <c r="DT68" i="1" s="1"/>
  <c r="DU68" i="1" s="1"/>
  <c r="AV60" i="1"/>
  <c r="DT60" i="1" s="1"/>
  <c r="DU60" i="1" s="1"/>
  <c r="DT11" i="1"/>
  <c r="DU11" i="1" s="1"/>
  <c r="AW10" i="1"/>
  <c r="BW10" i="1"/>
  <c r="AV10" i="1" l="1"/>
  <c r="BV10" i="1"/>
  <c r="P10" i="1" l="1"/>
  <c r="P55" i="1"/>
  <c r="P48" i="1"/>
  <c r="P39" i="1"/>
  <c r="P13" i="1"/>
  <c r="P32" i="1"/>
  <c r="P40" i="1"/>
  <c r="P54" i="1"/>
  <c r="P47" i="1"/>
  <c r="P34" i="1"/>
  <c r="P28" i="1"/>
  <c r="P21" i="1"/>
  <c r="P46" i="1"/>
  <c r="P42" i="1"/>
  <c r="P44" i="1"/>
  <c r="P37" i="1"/>
  <c r="P16" i="1"/>
  <c r="P29" i="1"/>
  <c r="P76" i="1"/>
  <c r="P15" i="1"/>
  <c r="P71" i="1"/>
  <c r="P30" i="1"/>
  <c r="P57" i="1"/>
  <c r="P49" i="1"/>
  <c r="P33" i="1"/>
  <c r="P26" i="1"/>
  <c r="P69" i="1"/>
  <c r="P12" i="1"/>
  <c r="P18" i="1"/>
  <c r="P74" i="1"/>
  <c r="P50" i="1"/>
  <c r="P23" i="1"/>
  <c r="P24" i="1"/>
  <c r="P67" i="1"/>
  <c r="P31" i="1"/>
  <c r="P58" i="1"/>
  <c r="P20" i="1"/>
  <c r="P35" i="1"/>
  <c r="P45" i="1"/>
  <c r="L55" i="1"/>
  <c r="L48" i="1"/>
  <c r="L39" i="1"/>
  <c r="L13" i="1"/>
  <c r="L32" i="1"/>
  <c r="L56" i="1"/>
  <c r="L40" i="1"/>
  <c r="L54" i="1"/>
  <c r="L47" i="1"/>
  <c r="L34" i="1"/>
  <c r="L28" i="1"/>
  <c r="L21" i="1"/>
  <c r="L46" i="1"/>
  <c r="L42" i="1"/>
  <c r="L44" i="1"/>
  <c r="L37" i="1"/>
  <c r="L16" i="1"/>
  <c r="L29" i="1"/>
  <c r="L76" i="1"/>
  <c r="L15" i="1"/>
  <c r="L71" i="1"/>
  <c r="L30" i="1"/>
  <c r="L57" i="1"/>
  <c r="L49" i="1"/>
  <c r="L26" i="1"/>
  <c r="L12" i="1"/>
  <c r="L18" i="1"/>
  <c r="L50" i="1"/>
  <c r="L23" i="1"/>
  <c r="L24" i="1"/>
  <c r="L62" i="1"/>
  <c r="L67" i="1"/>
  <c r="L31" i="1"/>
  <c r="L58" i="1"/>
  <c r="L20" i="1"/>
  <c r="L45" i="1"/>
  <c r="L10" i="1"/>
  <c r="H55" i="1"/>
  <c r="H48" i="1"/>
  <c r="H39" i="1"/>
  <c r="H13" i="1"/>
  <c r="H32" i="1"/>
  <c r="H56" i="1"/>
  <c r="H40" i="1"/>
  <c r="H54" i="1"/>
  <c r="H47" i="1"/>
  <c r="H34" i="1"/>
  <c r="H28" i="1"/>
  <c r="H21" i="1"/>
  <c r="H46" i="1"/>
  <c r="H42" i="1"/>
  <c r="H44" i="1"/>
  <c r="H37" i="1"/>
  <c r="H16" i="1"/>
  <c r="H29" i="1"/>
  <c r="H76" i="1"/>
  <c r="H15" i="1"/>
  <c r="H71" i="1"/>
  <c r="H30" i="1"/>
  <c r="H57" i="1"/>
  <c r="H49" i="1"/>
  <c r="H33" i="1"/>
  <c r="H26" i="1"/>
  <c r="H43" i="1"/>
  <c r="DT43" i="1" s="1"/>
  <c r="DU43" i="1" s="1"/>
  <c r="H69" i="1"/>
  <c r="H12" i="1"/>
  <c r="H17" i="1"/>
  <c r="DT17" i="1" s="1"/>
  <c r="DU17" i="1" s="1"/>
  <c r="H41" i="1"/>
  <c r="DT41" i="1" s="1"/>
  <c r="DU41" i="1" s="1"/>
  <c r="H38" i="1"/>
  <c r="DT38" i="1" s="1"/>
  <c r="DU38" i="1" s="1"/>
  <c r="H22" i="1"/>
  <c r="DT22" i="1" s="1"/>
  <c r="DU22" i="1" s="1"/>
  <c r="H36" i="1"/>
  <c r="DT36" i="1" s="1"/>
  <c r="DU36" i="1" s="1"/>
  <c r="H18" i="1"/>
  <c r="H74" i="1"/>
  <c r="H27" i="1"/>
  <c r="DT27" i="1" s="1"/>
  <c r="DU27" i="1" s="1"/>
  <c r="H50" i="1"/>
  <c r="H19" i="1"/>
  <c r="DT19" i="1" s="1"/>
  <c r="DU19" i="1" s="1"/>
  <c r="H23" i="1"/>
  <c r="H24" i="1"/>
  <c r="H62" i="1"/>
  <c r="H67" i="1"/>
  <c r="H31" i="1"/>
  <c r="H58" i="1"/>
  <c r="H20" i="1"/>
  <c r="H35" i="1"/>
  <c r="H45" i="1"/>
  <c r="H10" i="1"/>
  <c r="DT62" i="1" l="1"/>
  <c r="DT45" i="1"/>
  <c r="DT56" i="1"/>
  <c r="DU56" i="1" s="1"/>
  <c r="DT71" i="1"/>
  <c r="DU71" i="1" s="1"/>
  <c r="DT46" i="1"/>
  <c r="DU46" i="1" s="1"/>
  <c r="DT31" i="1"/>
  <c r="DT74" i="1"/>
  <c r="DU74" i="1" s="1"/>
  <c r="DT69" i="1"/>
  <c r="DU69" i="1" s="1"/>
  <c r="DT15" i="1"/>
  <c r="DT21" i="1"/>
  <c r="DU21" i="1" s="1"/>
  <c r="DT13" i="1"/>
  <c r="DU13" i="1" s="1"/>
  <c r="DT50" i="1"/>
  <c r="DU50" i="1" s="1"/>
  <c r="DT30" i="1"/>
  <c r="DU30" i="1" s="1"/>
  <c r="DT42" i="1"/>
  <c r="DU42" i="1" s="1"/>
  <c r="DT58" i="1"/>
  <c r="DU58" i="1" s="1"/>
  <c r="DT12" i="1"/>
  <c r="DU12" i="1" s="1"/>
  <c r="DT32" i="1"/>
  <c r="DU32" i="1" s="1"/>
  <c r="DT20" i="1"/>
  <c r="DT67" i="1"/>
  <c r="DT18" i="1"/>
  <c r="DU18" i="1" s="1"/>
  <c r="DT76" i="1"/>
  <c r="DU76" i="1" s="1"/>
  <c r="DT28" i="1"/>
  <c r="DU28" i="1" s="1"/>
  <c r="DT39" i="1"/>
  <c r="DT26" i="1"/>
  <c r="DU26" i="1" s="1"/>
  <c r="DT34" i="1"/>
  <c r="DU34" i="1" s="1"/>
  <c r="DT24" i="1"/>
  <c r="DT33" i="1"/>
  <c r="DU33" i="1" s="1"/>
  <c r="DT47" i="1"/>
  <c r="DU47" i="1" s="1"/>
  <c r="DT23" i="1"/>
  <c r="DU23" i="1" s="1"/>
  <c r="DT49" i="1"/>
  <c r="DU49" i="1" s="1"/>
  <c r="DT37" i="1"/>
  <c r="DU37" i="1" s="1"/>
  <c r="DT54" i="1"/>
  <c r="DU54" i="1" s="1"/>
  <c r="DT29" i="1"/>
  <c r="DU29" i="1" s="1"/>
  <c r="DT48" i="1"/>
  <c r="DT16" i="1"/>
  <c r="DU16" i="1" s="1"/>
  <c r="DT55" i="1"/>
  <c r="DT35" i="1"/>
  <c r="DT57" i="1"/>
  <c r="DU57" i="1" s="1"/>
  <c r="DT44" i="1"/>
  <c r="DU44" i="1" s="1"/>
  <c r="DT40" i="1"/>
  <c r="DU40" i="1" s="1"/>
  <c r="DU35" i="1" l="1"/>
  <c r="DU31" i="1"/>
  <c r="DU20" i="1"/>
  <c r="DU15" i="1"/>
  <c r="DU62" i="1"/>
  <c r="DU67" i="1"/>
  <c r="DT10" i="1"/>
  <c r="DU80" i="1"/>
  <c r="DU45" i="1" l="1"/>
  <c r="DU48" i="1"/>
  <c r="DU39" i="1"/>
  <c r="DU55" i="1"/>
  <c r="DU10" i="1"/>
  <c r="DU81" i="1"/>
  <c r="DV75" i="1"/>
  <c r="DV54" i="1" l="1"/>
  <c r="DV18" i="1"/>
  <c r="DV64" i="1"/>
  <c r="DV30" i="1"/>
  <c r="DV41" i="1"/>
  <c r="DV32" i="1"/>
  <c r="DV77" i="1"/>
  <c r="DV55" i="1"/>
  <c r="DV23" i="1"/>
  <c r="DV58" i="1"/>
  <c r="DV14" i="1"/>
  <c r="DU61" i="1"/>
  <c r="DV71" i="1"/>
  <c r="DV50" i="1"/>
  <c r="DV15" i="1"/>
  <c r="DV60" i="1"/>
  <c r="DV34" i="1"/>
  <c r="DV25" i="1"/>
  <c r="DV16" i="1"/>
  <c r="DV70" i="1"/>
  <c r="DV61" i="1"/>
  <c r="DV52" i="1"/>
  <c r="DV43" i="1"/>
  <c r="DV12" i="1"/>
  <c r="DV24" i="1"/>
  <c r="DV69" i="1"/>
  <c r="DV51" i="1"/>
  <c r="DV11" i="1"/>
  <c r="DV26" i="1"/>
  <c r="DV17" i="1"/>
  <c r="DV63" i="1"/>
  <c r="DV62" i="1"/>
  <c r="DV53" i="1"/>
  <c r="DV44" i="1"/>
  <c r="DV35" i="1"/>
  <c r="DV45" i="1"/>
  <c r="DV36" i="1"/>
  <c r="DV27" i="1"/>
  <c r="DV65" i="1"/>
  <c r="DV19" i="1"/>
  <c r="DV74" i="1"/>
  <c r="DV56" i="1"/>
  <c r="DV46" i="1"/>
  <c r="DV28" i="1"/>
  <c r="DV13" i="1"/>
  <c r="DV42" i="1"/>
  <c r="DV57" i="1"/>
  <c r="DV48" i="1"/>
  <c r="DV39" i="1"/>
  <c r="DV38" i="1"/>
  <c r="DV29" i="1"/>
  <c r="DV20" i="1"/>
  <c r="DV79" i="1"/>
  <c r="DV76" i="1"/>
  <c r="DV47" i="1"/>
  <c r="DV37" i="1"/>
  <c r="DU24" i="1"/>
  <c r="DV72" i="1"/>
  <c r="DV66" i="1"/>
  <c r="DV49" i="1"/>
  <c r="DV40" i="1"/>
  <c r="DV31" i="1"/>
  <c r="DV22" i="1"/>
  <c r="DV21" i="1"/>
  <c r="DV67" i="1"/>
  <c r="DV68" i="1"/>
  <c r="DV59" i="1"/>
  <c r="DV73" i="1"/>
  <c r="DV33" i="1"/>
  <c r="DV78" i="1"/>
  <c r="DV10" i="1"/>
</calcChain>
</file>

<file path=xl/sharedStrings.xml><?xml version="1.0" encoding="utf-8"?>
<sst xmlns="http://schemas.openxmlformats.org/spreadsheetml/2006/main" count="522" uniqueCount="240">
  <si>
    <t>Тип учреждения</t>
  </si>
  <si>
    <t>Наименование ОУ</t>
  </si>
  <si>
    <t xml:space="preserve">Показатели качества планирования </t>
  </si>
  <si>
    <t>Показатели финансовой устойчивости</t>
  </si>
  <si>
    <t>Стратегические показатели</t>
  </si>
  <si>
    <t>Показатели, оценивающие соблюдение установленных правил и регламентов (далее - СУПП)</t>
  </si>
  <si>
    <t>Показатели, оценивающие качество исполнения бюджета и финансовую дисциплину (ИБФД)</t>
  </si>
  <si>
    <t>Отношение фактических доходов от приносящей доход деятельности к запланированным в последней версии плана финансово-хозяйственной деятельности (далее - ПФХД) доходам от приносящей доход деятельности</t>
  </si>
  <si>
    <t>Отношение кассовых расходов от приносящей доход деятельности к запланированным в последней версии ПФХД расходам от приносящей доход деятельности</t>
  </si>
  <si>
    <t>Отношение кассовых доходов от приносящей доход деятельности к первоначально запланированным доходам от приносящей доход деятельности</t>
  </si>
  <si>
    <t>Отношение кассовых расходов от приносящей доход деятельности к первоначально запланированным расходам от приносящей доход деятельности</t>
  </si>
  <si>
    <t>Наличие необоснованных остатков субсидии на выполнение государственного задания</t>
  </si>
  <si>
    <t>Наличие остатков средств субсидии на иные цели</t>
  </si>
  <si>
    <t>Частота обновлений плана финансово-хозяйственной деятельности</t>
  </si>
  <si>
    <t>Частота обновлений сметы расходов образовательной организации</t>
  </si>
  <si>
    <t>Наличие остатков неиспользованных средств на конец отчетного периода</t>
  </si>
  <si>
    <t>Доля поступлений от приносящей доход деятельности в объеме поступлений от приносящей доход деятельности и субсидии на выполнение государственного задания (Показатель автономии)</t>
  </si>
  <si>
    <t>Прирост доходов от приносящей доход деятельности по отношению к прошлому году</t>
  </si>
  <si>
    <t>Зависимость государственной организации от заемных источников финансирования (коэффициент долговой нагрузки)</t>
  </si>
  <si>
    <t>Наличие просроченной кредиторской задолженности</t>
  </si>
  <si>
    <t>Наличие дебиторской задолженности, не реальной к взысканию</t>
  </si>
  <si>
    <t>Процент недостач и(или) хищений государственной собственности, выявленных у государственной организации</t>
  </si>
  <si>
    <t>Соответствие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</si>
  <si>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Доля выплат на фонд оплаты труда за счет средств по приносящей доход деятельности и субсидии на выполнение государственного задания в объеме выплат за счет средств по приносящей доход деятельности и субсидии на выполнение государственного задания</t>
  </si>
  <si>
    <t>Кадровый потенциал сотрудников финансового подразделения</t>
  </si>
  <si>
    <t>Доля своевременно предоставленных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</si>
  <si>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>Наличие в отчетном периоде случаев несвоевременного предоставления ежемесячной и годовой отчетностей об исполнении бюджета</t>
  </si>
  <si>
    <t>Доля форм годовой бюджетной отчетности, представленной в отчетном году без ошибок</t>
  </si>
  <si>
    <t>Наличие в отчетном периоде случаев нарушений бюджетного законодательства, выявленных в ходе проведения контрольных мероприятий</t>
  </si>
  <si>
    <t>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</si>
  <si>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Своевременность и полнота размещения сведений, публикуемых учреждением на официальном сайте в сети Интернет bus.gov.ru</t>
  </si>
  <si>
    <t>Количество административных штрафов, наложенных на должностных лиц за нарушение законодательства о контрактной системе в сфере закупок, в расчете на 100 млн руб. расходов на оплату товаров, работ и услуг</t>
  </si>
  <si>
    <t>Соотношение кассовых расходов и плановых объемов бюджетных ассигнований в отчетном году</t>
  </si>
  <si>
    <t>Отношение просроченной кредиторской задолженности к объему бюджетных расходов в отчетном году</t>
  </si>
  <si>
    <t>Наличие случаев обращений государственных организаций по перемещению бюджетных ассигнований при отсутствии свободных остатков бюджетных ассигнований или лимитов</t>
  </si>
  <si>
    <t>ПКП-1</t>
  </si>
  <si>
    <t>фактический объем плановых доходов на отчетную дату</t>
  </si>
  <si>
    <t>плановый объем собственных доходов на дату, предусмотренный в последней версии ПФХД</t>
  </si>
  <si>
    <t>ПКП-2</t>
  </si>
  <si>
    <t>фактический объем расходов от приносящей доход деятельности</t>
  </si>
  <si>
    <t>плановый объем расходов от приносящей доход деятельности, предусмотренный в последней версии ПФХД</t>
  </si>
  <si>
    <t>ПКП-3</t>
  </si>
  <si>
    <t>фактический объем собственных доходов</t>
  </si>
  <si>
    <t>плановый объем собственных доходов, предусмотренный в первоначальной версии ПФХД</t>
  </si>
  <si>
    <t>ПКП-4</t>
  </si>
  <si>
    <t>плановый объем расходов от приносящей доход деятельности, предусмотренный в первоначальной версии ПФХД</t>
  </si>
  <si>
    <t>ПКП-5</t>
  </si>
  <si>
    <t>остаток по субсидии на выполнение государственного задания</t>
  </si>
  <si>
    <t>объем принятых и неисполненных обязательств текущего (отчетного) финансового года</t>
  </si>
  <si>
    <t>объем принятых обязательств на финансовое обеспечение расходов, следующих за текущим (отчетным) финансовым годом</t>
  </si>
  <si>
    <t>резервы предстоящих расходов по субсидии на выполнение государственного задания</t>
  </si>
  <si>
    <t>расходы, предусматриваемые на обеспечение объявленных конкурсов, по которым не заключены контракты</t>
  </si>
  <si>
    <t>объем субсидии на выполнение государственного задания</t>
  </si>
  <si>
    <t>ПКП-6</t>
  </si>
  <si>
    <t>остаток средств по субсидии на иные цели</t>
  </si>
  <si>
    <t>объем субсидии на иные цели, начисленный в 4-м квартале отчетного года</t>
  </si>
  <si>
    <t>ПКП-7</t>
  </si>
  <si>
    <t>факт выделения учреждению дополнительных субсидий на выполнение государственного задания, субсидий на иные цели и/или бюджетных инвестиций, изменения нормативно-правовых актов в части формирования ПФХД и реорганизации учреждения</t>
  </si>
  <si>
    <t>факт изменения плана финансово-хозяйственной деятельности учреждения</t>
  </si>
  <si>
    <t>ПКП-8</t>
  </si>
  <si>
    <t>факт выделения учреждению дополнительных средств, изменения нормативно-правовых актов в части формирования смет и реорганизации государственной организации</t>
  </si>
  <si>
    <t>факт изменения сметы государственной организации</t>
  </si>
  <si>
    <t>ПКП-9</t>
  </si>
  <si>
    <t>объем неиспользованных ассигнований на конец отчетного периода</t>
  </si>
  <si>
    <t>объем ассигнований, утвержденный на отчетный период бюджетополучателю</t>
  </si>
  <si>
    <t>ПФУ-1</t>
  </si>
  <si>
    <t>объем доходов от приносящей доход деятельности</t>
  </si>
  <si>
    <t>доходы по субсидии на выполнение государственного задания на оказание государственных услуг</t>
  </si>
  <si>
    <t>ПФУ-2</t>
  </si>
  <si>
    <t>доходы от приносящей доход деятельности в отчетном периоде</t>
  </si>
  <si>
    <t>доходы от приносящей доход деятельности за аналогичный период предыдущего года</t>
  </si>
  <si>
    <t>ПФУ-3</t>
  </si>
  <si>
    <t>объем доходов от приносящей доход деятельности в отчетном периоде</t>
  </si>
  <si>
    <t>расчеты с кредиторами по долговым обязательствам</t>
  </si>
  <si>
    <t>ПФУ-4</t>
  </si>
  <si>
    <t>объем просроченной кредиторской задолженности без учета судебно-оспариваемой задолженности на отчетную дату</t>
  </si>
  <si>
    <t>общий объем кредиторской задолженности</t>
  </si>
  <si>
    <t>ПФУ-5</t>
  </si>
  <si>
    <t>объем не реальной к взысканию дебиторской задолженности на отчетную дату</t>
  </si>
  <si>
    <t>общий объем дебиторской задолженности</t>
  </si>
  <si>
    <t>ПФУ-6</t>
  </si>
  <si>
    <t>сумма недостач и хищений денежных средств и нефинансовых активов государственной организации, установленная по результатам проведения в отчетном году контрольных мероприятий внутреннего финансового аудита организаций, органами государственного внутреннего и внешнего финансового контроля (тыс. рублей)</t>
  </si>
  <si>
    <t>остаточная стоимость основных средств организации на конец отчетного года (тыс. рублей)</t>
  </si>
  <si>
    <t>остаточная стоимость нематериальных активов организации, на конец отчетного года (тыс. рублей)</t>
  </si>
  <si>
    <t>остаточная стоимость материальных запасов организации на конец отчетного года (тыс. рублей)</t>
  </si>
  <si>
    <t>СП-1</t>
  </si>
  <si>
    <t>фонд начисленной заработной платы педагогических работников образовательных организаций (без учета работающих по внешнему совместительству) за отчетный период;</t>
  </si>
  <si>
    <t>среднесписочная численность педагогических работников (без учета работающих по внешнему совместительству) за отчетный период;</t>
  </si>
  <si>
    <t>длительность отчетного периода, на который производится расчет показателя (в месяцах)</t>
  </si>
  <si>
    <t>показатель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</si>
  <si>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СП-2</t>
  </si>
  <si>
    <t>объем расходов на оплату труда и начисления на выплаты по оплате труда за счет средств по приносящей доход деятельности и субсидии на выполнение государственного задания</t>
  </si>
  <si>
    <t>объем расходов за счет средств по приносящей доход деятельности и субсидии на выполнение государственного задания (за исключением затрат на содержание имущества и иных субсидий)</t>
  </si>
  <si>
    <t>СП-3</t>
  </si>
  <si>
    <t>количество сотрудников финансового подразделения организации, принявших участие в семинарах-совещаниях, за отчетный период</t>
  </si>
  <si>
    <t>количество сотрудников финансового подразделения,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</si>
  <si>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общее фактическое количество сотрудников финансового подразделения организации по состоянию на 1 января текущего года</t>
  </si>
  <si>
    <t>СУПП-1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</si>
  <si>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представленных учреждением в комитет образования для составления проекта бюджета на очередной финансовый год и плановый период без нарушения установленных распоряжением сроков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</si>
  <si>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которые должны были быть представлены учреждением в комитет общего и профессионального образования Ленинградской области для составления проекта бюджета на очередной финансовый год и плановый период</t>
  </si>
  <si>
    <t>СУПП-2</t>
  </si>
  <si>
    <t>случаи несвоевременного предоставления ежемесячной и годовой отчетности об исполнении бюджета</t>
  </si>
  <si>
    <t>СУПП-3</t>
  </si>
  <si>
    <t>количество форм годовой бюджетной отчетности, представленной учреждением в комитет общего и профессионального образования Ленинградской области, без ошибок</t>
  </si>
  <si>
    <t>общее количество форм годовой бюджетной отчетности, представленной учреждением в комитет общего и профессионального образования Ленинградской области</t>
  </si>
  <si>
    <t>СУПП-4</t>
  </si>
  <si>
    <t>количество нарушений бюджетного законодательства, выявленных в ходе проведения контрольных мероприятий</t>
  </si>
  <si>
    <t>СУПП-5</t>
  </si>
  <si>
    <t>количество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</si>
  <si>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СУПП-6</t>
  </si>
  <si>
    <t xml:space="preserve">количество позиций, которые должны быть опубликованы на официальном сайте в сети Интернет www.bus.gov.ru своевременно и в полном объеме, в том числе:
- о показателях бюджетной сметы;
- о результатах деятельности и об использовании имущества;
- сведения о проведенных в отношении учреждения контрольных мероприятиях и их результатах;
- информация о годовой бюджетной отчетности учреждения;
</t>
  </si>
  <si>
    <t>общее количество позиций, которые должны быть опубликованы, = 4</t>
  </si>
  <si>
    <t>СУПП-7</t>
  </si>
  <si>
    <t>количество позиций, которые должны быть опубликованы на официальном сайте в сети Интернет www.bus.gov.ru своевременно и в полном объеме, в том числе: - о государственном задании на оказание государственных услуг (выполнение работ) и его исполнении; - о плане финансово-хозяйственной деятельности; - об операциях с целевыми средствами из бюджета; - о результатах деятельности и об использовании имущества; - сведения о проведенных в отношении учреждения контрольных мероприятиях и их результатах; - информация о годовой бухгалтерской отчетности учреждения</t>
  </si>
  <si>
    <t>общее количество позиций, которые должны быть опубликованы, = 6</t>
  </si>
  <si>
    <t>СУПП-8</t>
  </si>
  <si>
    <t>количество административных штрафов, наложенных на должностных лиц организаций, в соответствии со статьей 7.29.3 КоАП РФ (единиц);</t>
  </si>
  <si>
    <t>объем расходов организаций на оплату товаров, работ и услуг в отчетном году (млн рублей)</t>
  </si>
  <si>
    <t>ИБФД-1</t>
  </si>
  <si>
    <t>кассовые расходы образовательного учреждения в отчетном году (без учета безвозмездных поступлений), тыс. руб.</t>
  </si>
  <si>
    <t>уточненный плановый объем бюджетных ассигнований государственной организации, тыс. руб.</t>
  </si>
  <si>
    <t>ИБФД-2</t>
  </si>
  <si>
    <t>объем просроченной кредиторской задолженности без учета судебно-оспариваемой задолженности по состоянию на конец отчетного года, тыс. руб.</t>
  </si>
  <si>
    <t>объем бюджетных расходов в отчетном году, тыс. руб.</t>
  </si>
  <si>
    <t>ИБФД-3</t>
  </si>
  <si>
    <t>количество случаев обращений образовательных организаций по перемещению бюджетных ассигнований при отсутствии свободных остатков бюджетных ассигнований или лимитов</t>
  </si>
  <si>
    <t>Источник данных</t>
  </si>
  <si>
    <t>Форма 0503737 "Отчет об исполнении учреждением плана его финансово-хозяйственной деятельности"</t>
  </si>
  <si>
    <t>ПФХД (последняя версия)</t>
  </si>
  <si>
    <t>Форма 0503779 "Сведения об остатках денежных средств учреждения".</t>
  </si>
  <si>
    <t>Форма 0503730 форма "Баланс государственного (муниципального) учреждения"</t>
  </si>
  <si>
    <t>Внутренние данные комитета общего и профессионального образования</t>
  </si>
  <si>
    <t>Приказы по учреждению</t>
  </si>
  <si>
    <t xml:space="preserve">Форма 0503737 "Отчет об исполнении учреждением плана его финансово-хозяйственной деятельности".
Внутренние данные Комитета общего и профессионального образования Ленинградской области
</t>
  </si>
  <si>
    <t xml:space="preserve">Форма 0503730 "Баланс государственного (муниципального) учреждения".
Форма 0503737 "Отчет об исполнении учреждением плана его финансово-хозяйственной деятельности"
</t>
  </si>
  <si>
    <t xml:space="preserve">Форма 0503169 "Сведения по дебиторской и кредиторской задолженности".
Форма 0503769 "Сведения по дебиторской и кредиторской задолженности учреждения" (кредиторская задолженность, все коды финансового обеспечения)
</t>
  </si>
  <si>
    <t>Сведения о численности и оплате труда работников сферы образования по категориям персонала (форма N "ЗП-образование"). Официальные данные статистической отчетности Росстата</t>
  </si>
  <si>
    <t>Внутренние данные комитета</t>
  </si>
  <si>
    <t>Данные учреждения</t>
  </si>
  <si>
    <t>Структурное подразделение</t>
  </si>
  <si>
    <t>ОФ и БУ</t>
  </si>
  <si>
    <t>ОЭ и ОБП</t>
  </si>
  <si>
    <t>Оценка</t>
  </si>
  <si>
    <t>Балл</t>
  </si>
  <si>
    <t>Мах</t>
  </si>
  <si>
    <t>Мin</t>
  </si>
  <si>
    <t>0  /  1</t>
  </si>
  <si>
    <t>0  / 1</t>
  </si>
  <si>
    <t>автономное</t>
  </si>
  <si>
    <t xml:space="preserve"> 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</si>
  <si>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</si>
  <si>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бюджетное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</si>
  <si>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</si>
  <si>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</si>
  <si>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 xml:space="preserve"> 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</si>
  <si>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</si>
  <si>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</si>
  <si>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</si>
  <si>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</si>
  <si>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</si>
  <si>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Государственное бюджетное профессиональное образовательное учреждение Ленинградской области "Подпорожский политехнический техникум"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</si>
  <si>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</si>
  <si>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 xml:space="preserve"> 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</si>
  <si>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</si>
  <si>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</si>
  <si>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</si>
  <si>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бюджетное профессиональное образовательное учреждение Ленинградской области "Политехнический колледж" города Светогорска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</si>
  <si>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</si>
  <si>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</si>
  <si>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К.Д.Ушинского"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</si>
  <si>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</si>
  <si>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</si>
  <si>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</si>
  <si>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</si>
  <si>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бюджетное учреждение Ленинградской области центр помощи детям-сиротам и детям, оставшимся без попечения родителей, "Ивангородский центр по содействию семейному воспитанию для детей с ограниченными возможностями здоровья"</t>
  </si>
  <si>
    <t>Государственное бюджетное учреждение Ленинградской области центр помощи детям-сиротам и детям, оставшимся без попечения родителей, "Свирьстройский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</si>
  <si>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"Толмачевский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</si>
  <si>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"Анисимовский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</si>
  <si>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"Выборгский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</si>
  <si>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"Каложицкий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</si>
  <si>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"Кингисеппский ресурсный центр по содействию семейному устройству"</t>
  </si>
  <si>
    <t>Государственное бюджетное учреждение дополнительного образования "Центр оздоровления и отдыха "Березняки"</t>
  </si>
  <si>
    <t>Государственное бюджетное учреждение Ленинградской области центр помощи детям-сиротам и детям, оставшимся без попечения родителей, "Никольский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</si>
  <si>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"Сиверский ресурсный центр по содействию семейному устройству"</t>
  </si>
  <si>
    <t>Государственное бюджетное учреждение Ленинградской области центр помощи детям-сиротам и детям, оставшимся без попечения родителей, "Тихвинский ресурсный центр по содействию семейному устройству"</t>
  </si>
  <si>
    <t>Государственное бюджетное общеобразовательное учреждение Ленинградской области "Волховская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</si>
  <si>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"Сосновоборская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</si>
  <si>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"Волосовская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</si>
  <si>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"Всеволожская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</si>
  <si>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</si>
  <si>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"Киришская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</si>
  <si>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</si>
  <si>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"Школа-интернат, реализующая адаптированные образовательные программы, "Красные Зори"</t>
  </si>
  <si>
    <t xml:space="preserve"> Государственное бюджетное общеобразовательное учреждение Ленинградской области "Ларьянская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</si>
  <si>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"Лесобиржская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</si>
  <si>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"Лужская санаторная школа-интернат"</t>
  </si>
  <si>
    <t>Государственное бюджетное общеобразовательное учреждение Ленинградской области "Лужская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</si>
  <si>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"Мгинская школа-интернат, реализующая адаптированные образовательные программы для детей с нарушениями зрения"</t>
  </si>
  <si>
    <t>Государственное бюджетное общеобразовательное учреждение Ленинградской области "Назийский центр социально-трудовой адаптации и профориентации"</t>
  </si>
  <si>
    <t>Государственное бюджетное общеобразовательное учреждение Ленинградской области "Никольская школа-интернат, реализующая адаптированные общеобразовательные программы"</t>
  </si>
  <si>
    <t>Государственное бюджетное общеобразовательное учреждение Ленинградской области "Павловский центр психолого-педагогической реабилитации и коррекции "Логос"</t>
  </si>
  <si>
    <t>Государственное бюджетное общеобразовательное учреждение Ленинградской области "Приморская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</si>
  <si>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"Приозерская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</si>
  <si>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"Подпорожская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</si>
  <si>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"Сиверская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</si>
  <si>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"Сланцевская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</si>
  <si>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"Сясьстройская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</si>
  <si>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"Тихвинская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</si>
  <si>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</si>
  <si>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"Сланцевское специальное учебно-воспитательное учреждение закрытого типа"</t>
  </si>
  <si>
    <t>Государственное бюджетное учреждение дополнительного образования "Ленинградский областной центр психолого-педагогической, медицинской и социальной помощи"</t>
  </si>
  <si>
    <t>Государственное бюджетное дошкольное образовательное учреждение Ленинградской области "Всеволожский детский сад компенсирующего вида"</t>
  </si>
  <si>
    <t xml:space="preserve"> 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</t>
  </si>
  <si>
    <t>Государственное бюджетное учреждение дополнительного образования "Центр "Ладога"</t>
  </si>
  <si>
    <t xml:space="preserve"> 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</t>
  </si>
  <si>
    <t xml:space="preserve"> Государственное бюджетное учреждение дополнительного образования "Детский оздоровительно-образовательный центр "Маяк"</t>
  </si>
  <si>
    <t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</t>
  </si>
  <si>
    <t>казенное</t>
  </si>
  <si>
    <t xml:space="preserve"> Государственное казенное общеобразовательное учреждение Ленинградской области "Форносовская вечерняя (сменная) общеобразовательная школа"</t>
  </si>
  <si>
    <t xml:space="preserve"> Государственное бюджетное учреждение Ленинградской области "Информационный центр оценки качества образования"</t>
  </si>
  <si>
    <t>Государственное автономное нетиповое профессиональное образовательное учреждение Ленинградской области "Мультицентр социальной и трудовой интеграции"</t>
  </si>
  <si>
    <t>Государственное казенное общеобразовательное учреждение Ленинградской области "Саблинская вечерняя (сменная) общеобразовательная школа"</t>
  </si>
  <si>
    <t>0</t>
  </si>
  <si>
    <t>-</t>
  </si>
  <si>
    <t>Всего</t>
  </si>
  <si>
    <t>ИБФД-4</t>
  </si>
  <si>
    <t>Степень достижения целевых показателей, предусматриваемых государственным заданием</t>
  </si>
  <si>
    <t>ИБФД-5</t>
  </si>
  <si>
    <t>Количество достигнутых целевых показателей, предусмотренных государственным заданием;</t>
  </si>
  <si>
    <t>Количество целевых показателей, предусмотренных государственным заданием</t>
  </si>
  <si>
    <t>Доля работников государственных организаций, получающих зарплату на банковские пластиковые карты</t>
  </si>
  <si>
    <t>Количество работников</t>
  </si>
  <si>
    <t>Общее количество работников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</si>
  <si>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</si>
  <si>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соотношение</t>
  </si>
  <si>
    <t>ПФХД (первоначальная смета)</t>
  </si>
  <si>
    <t>Место</t>
  </si>
  <si>
    <t>Группа</t>
  </si>
  <si>
    <t>83,1</t>
  </si>
  <si>
    <t>Показатели оценки качества финансового менеджмента за 2022 год по казенным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</si>
</sst>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43" formatCode="_-* #,##0.00\ _₽_-;\-* #,##0.00\ _₽_-;_-* &quot;-&quot;??\ _₽_-;_-@_-"/>
    <numFmt numFmtId="164" formatCode="#,##0.00;[Red]#,##0.00"/>
    <numFmt numFmtId="165" formatCode="#,##0.00\ _₽;[Red]#,##0.00\ _₽"/>
    <numFmt numFmtId="166" formatCode="_-* #,##0\ _₽_-;\-* #,##0\ _₽_-;_-* &quot;-&quot;??\ _₽_-;_-@_-"/>
    <numFmt numFmtId="167" formatCode="#,##0.00_ ;\-#,##0.00\ "/>
    <numFmt numFmtId="168" formatCode="#,##0.0"/>
    <numFmt numFmtId="169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/>
    <xf numFmtId="0" fontId="0" fillId="0" borderId="0" xfId="0"/>
    <xf numFmtId="166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1" xfId="1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9" fontId="2" fillId="0" borderId="1" xfId="2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5" fillId="0" borderId="1" xfId="2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10" fontId="2" fillId="0" borderId="1" xfId="2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43" fontId="2" fillId="5" borderId="1" xfId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D83"/>
  <sheetViews>
    <sheetView tabSelected="1" view="pageBreakPreview" zoomScale="70" zoomScaleNormal="90" zoomScaleSheetLayoutView="70" workbookViewId="0">
      <pane xSplit="3" ySplit="8" topLeftCell="D9" activePane="bottomRight" state="frozen"/>
      <selection pane="topRight" activeCell="C1" sqref="C1"/>
      <selection pane="bottomLeft" activeCell="A8" sqref="A8"/>
      <selection pane="bottomRight" activeCell="C1" sqref="C1:DV1"/>
    </sheetView>
  </sheetViews>
  <sheetFormatPr defaultRowHeight="15" x14ac:dyDescent="0.25"/>
  <cols>
    <col min="1" max="1" width="3.42578125" style="5" hidden="1" customWidth="1"/>
    <col min="2" max="2" width="14" customWidth="1"/>
    <col min="3" max="3" width="51.85546875" customWidth="1"/>
    <col min="4" max="4" width="8.7109375" bestFit="1" customWidth="1"/>
    <col min="5" max="5" width="9.28515625" style="5" hidden="1" customWidth="1"/>
    <col min="6" max="6" width="20.28515625" hidden="1" customWidth="1"/>
    <col min="7" max="7" width="19" hidden="1" customWidth="1"/>
    <col min="8" max="8" width="9" customWidth="1"/>
    <col min="9" max="9" width="8.42578125" style="5" hidden="1" customWidth="1"/>
    <col min="10" max="10" width="21.140625" hidden="1" customWidth="1"/>
    <col min="11" max="11" width="20.7109375" hidden="1" customWidth="1"/>
    <col min="12" max="12" width="8.7109375" bestFit="1" customWidth="1"/>
    <col min="13" max="13" width="9.28515625" style="5" hidden="1" customWidth="1"/>
    <col min="14" max="14" width="21.140625" hidden="1" customWidth="1"/>
    <col min="15" max="15" width="19.5703125" hidden="1" customWidth="1"/>
    <col min="16" max="16" width="8.7109375" bestFit="1" customWidth="1"/>
    <col min="17" max="17" width="8.7109375" style="5" hidden="1" customWidth="1"/>
    <col min="18" max="18" width="21.85546875" hidden="1" customWidth="1"/>
    <col min="19" max="19" width="16.5703125" hidden="1" customWidth="1"/>
    <col min="20" max="20" width="8.7109375" bestFit="1" customWidth="1"/>
    <col min="21" max="21" width="9.28515625" style="5" hidden="1" customWidth="1"/>
    <col min="22" max="22" width="16.140625" hidden="1" customWidth="1"/>
    <col min="23" max="23" width="15.7109375" hidden="1" customWidth="1"/>
    <col min="24" max="24" width="20.5703125" hidden="1" customWidth="1"/>
    <col min="25" max="25" width="18.42578125" hidden="1" customWidth="1"/>
    <col min="26" max="26" width="16.5703125" hidden="1" customWidth="1"/>
    <col min="27" max="27" width="21.5703125" hidden="1" customWidth="1"/>
    <col min="28" max="28" width="8.7109375" bestFit="1" customWidth="1"/>
    <col min="29" max="29" width="9.28515625" style="5" hidden="1" customWidth="1"/>
    <col min="30" max="31" width="24.28515625" hidden="1" customWidth="1"/>
    <col min="32" max="32" width="8.7109375" bestFit="1" customWidth="1"/>
    <col min="33" max="33" width="8.7109375" style="5" hidden="1" customWidth="1"/>
    <col min="34" max="34" width="24.85546875" hidden="1" customWidth="1"/>
    <col min="35" max="35" width="24.28515625" hidden="1" customWidth="1"/>
    <col min="36" max="36" width="8.28515625" customWidth="1"/>
    <col min="37" max="37" width="8.7109375" style="5" hidden="1" customWidth="1"/>
    <col min="38" max="38" width="21.28515625" hidden="1" customWidth="1"/>
    <col min="39" max="39" width="24.28515625" hidden="1" customWidth="1"/>
    <col min="40" max="40" width="8.7109375" hidden="1" customWidth="1"/>
    <col min="41" max="41" width="8.7109375" style="5" hidden="1" customWidth="1"/>
    <col min="42" max="43" width="24.28515625" hidden="1" customWidth="1"/>
    <col min="44" max="44" width="8.85546875" customWidth="1"/>
    <col min="45" max="45" width="8.7109375" style="5" hidden="1" customWidth="1"/>
    <col min="46" max="46" width="16.42578125" hidden="1" customWidth="1"/>
    <col min="47" max="47" width="21.42578125" hidden="1" customWidth="1"/>
    <col min="48" max="48" width="8.7109375" bestFit="1" customWidth="1"/>
    <col min="49" max="49" width="8.85546875" style="5" hidden="1" customWidth="1"/>
    <col min="50" max="50" width="16.42578125" hidden="1" customWidth="1"/>
    <col min="51" max="51" width="19.5703125" hidden="1" customWidth="1"/>
    <col min="52" max="52" width="8.7109375" bestFit="1" customWidth="1"/>
    <col min="53" max="53" width="20.7109375" hidden="1" customWidth="1"/>
    <col min="54" max="54" width="9.42578125" hidden="1" customWidth="1"/>
    <col min="55" max="55" width="8.7109375" bestFit="1" customWidth="1"/>
    <col min="56" max="56" width="8.7109375" style="5" hidden="1" customWidth="1"/>
    <col min="57" max="57" width="14.28515625" hidden="1" customWidth="1"/>
    <col min="58" max="58" width="16.7109375" hidden="1" customWidth="1"/>
    <col min="59" max="59" width="8.7109375" bestFit="1" customWidth="1"/>
    <col min="60" max="60" width="17.28515625" hidden="1" customWidth="1"/>
    <col min="61" max="61" width="22" hidden="1" customWidth="1"/>
    <col min="62" max="62" width="8.7109375" bestFit="1" customWidth="1"/>
    <col min="63" max="63" width="8.7109375" style="5" hidden="1" customWidth="1"/>
    <col min="64" max="64" width="17.5703125" hidden="1" customWidth="1"/>
    <col min="65" max="65" width="19.5703125" hidden="1" customWidth="1"/>
    <col min="66" max="66" width="16.7109375" hidden="1" customWidth="1"/>
    <col min="67" max="67" width="18.7109375" hidden="1" customWidth="1"/>
    <col min="68" max="68" width="8.7109375" bestFit="1" customWidth="1"/>
    <col min="69" max="69" width="8.7109375" style="5" hidden="1" customWidth="1"/>
    <col min="70" max="70" width="21.7109375" hidden="1" customWidth="1"/>
    <col min="71" max="71" width="11.5703125" hidden="1" customWidth="1"/>
    <col min="72" max="72" width="11.42578125" hidden="1" customWidth="1"/>
    <col min="73" max="73" width="16.140625" hidden="1" customWidth="1"/>
    <col min="74" max="74" width="8.7109375" bestFit="1" customWidth="1"/>
    <col min="75" max="75" width="10.140625" style="5" hidden="1" customWidth="1"/>
    <col min="76" max="77" width="18.140625" hidden="1" customWidth="1"/>
    <col min="78" max="78" width="8.7109375" bestFit="1" customWidth="1"/>
    <col min="79" max="79" width="8.7109375" style="5" hidden="1" customWidth="1"/>
    <col min="80" max="80" width="16.5703125" hidden="1" customWidth="1"/>
    <col min="81" max="81" width="24.5703125" hidden="1" customWidth="1"/>
    <col min="82" max="82" width="16.28515625" hidden="1" customWidth="1"/>
    <col min="83" max="83" width="8.7109375" bestFit="1" customWidth="1"/>
    <col min="84" max="84" width="8.7109375" style="5" hidden="1" customWidth="1"/>
    <col min="85" max="85" width="22.28515625" hidden="1" customWidth="1"/>
    <col min="86" max="86" width="25.140625" hidden="1" customWidth="1"/>
    <col min="87" max="87" width="8.7109375" bestFit="1" customWidth="1"/>
    <col min="88" max="88" width="16.7109375" hidden="1" customWidth="1"/>
    <col min="89" max="89" width="8.7109375" bestFit="1" customWidth="1"/>
    <col min="90" max="90" width="21.5703125" hidden="1" customWidth="1"/>
    <col min="91" max="91" width="19.5703125" hidden="1" customWidth="1"/>
    <col min="92" max="92" width="8.7109375" bestFit="1" customWidth="1"/>
    <col min="93" max="93" width="16.7109375" hidden="1" customWidth="1"/>
    <col min="94" max="94" width="8.7109375" bestFit="1" customWidth="1"/>
    <col min="95" max="95" width="30.140625" hidden="1" customWidth="1"/>
    <col min="96" max="96" width="8.7109375" bestFit="1" customWidth="1"/>
    <col min="97" max="97" width="26.42578125" hidden="1" customWidth="1"/>
    <col min="98" max="98" width="10" hidden="1" customWidth="1"/>
    <col min="99" max="99" width="9.5703125" bestFit="1" customWidth="1"/>
    <col min="100" max="100" width="22.85546875" hidden="1" customWidth="1"/>
    <col min="101" max="101" width="10.140625" hidden="1" customWidth="1"/>
    <col min="102" max="102" width="8.42578125" customWidth="1"/>
    <col min="103" max="103" width="16.7109375" hidden="1" customWidth="1"/>
    <col min="104" max="104" width="13.7109375" hidden="1" customWidth="1"/>
    <col min="105" max="105" width="9.5703125" customWidth="1"/>
    <col min="106" max="106" width="9.5703125" style="5" hidden="1" customWidth="1"/>
    <col min="107" max="108" width="16.7109375" hidden="1" customWidth="1"/>
    <col min="109" max="109" width="9.5703125" bestFit="1" customWidth="1"/>
    <col min="110" max="110" width="9.5703125" style="5" hidden="1" customWidth="1"/>
    <col min="111" max="111" width="17.28515625" hidden="1" customWidth="1"/>
    <col min="112" max="112" width="17" hidden="1" customWidth="1"/>
    <col min="113" max="113" width="9.5703125" bestFit="1" customWidth="1"/>
    <col min="114" max="114" width="21.5703125" hidden="1" customWidth="1"/>
    <col min="115" max="115" width="9.5703125" hidden="1" customWidth="1"/>
    <col min="116" max="116" width="9.5703125" bestFit="1" customWidth="1"/>
    <col min="117" max="117" width="9.5703125" style="5" hidden="1" customWidth="1"/>
    <col min="118" max="119" width="16.7109375" hidden="1" customWidth="1"/>
    <col min="120" max="120" width="9.5703125" bestFit="1" customWidth="1"/>
    <col min="121" max="121" width="9.5703125" style="5" hidden="1" customWidth="1"/>
    <col min="122" max="123" width="16.7109375" hidden="1" customWidth="1"/>
    <col min="124" max="124" width="8.85546875" customWidth="1"/>
    <col min="125" max="125" width="9.5703125" bestFit="1" customWidth="1"/>
    <col min="126" max="126" width="8.5703125" bestFit="1" customWidth="1"/>
  </cols>
  <sheetData>
    <row r="1" spans="1:160" s="5" customFormat="1" ht="47.25" customHeight="1" x14ac:dyDescent="0.3">
      <c r="C1" s="66" t="s">
        <v>239</v>
      </c>
      <c r="D1" s="66"/>
      <c r="E1" s="67"/>
      <c r="F1" s="67"/>
      <c r="G1" s="67"/>
      <c r="H1" s="66"/>
      <c r="I1" s="67"/>
      <c r="J1" s="67"/>
      <c r="K1" s="67"/>
      <c r="L1" s="66"/>
      <c r="M1" s="67"/>
      <c r="N1" s="67"/>
      <c r="O1" s="67"/>
      <c r="P1" s="66"/>
      <c r="Q1" s="67"/>
      <c r="R1" s="67"/>
      <c r="S1" s="67"/>
      <c r="T1" s="66"/>
      <c r="U1" s="67"/>
      <c r="V1" s="67"/>
      <c r="W1" s="67"/>
      <c r="X1" s="67"/>
      <c r="Y1" s="67"/>
      <c r="Z1" s="67"/>
      <c r="AA1" s="67"/>
      <c r="AB1" s="66"/>
      <c r="AC1" s="67"/>
      <c r="AD1" s="67"/>
      <c r="AE1" s="67"/>
      <c r="AF1" s="66"/>
      <c r="AG1" s="67"/>
      <c r="AH1" s="67"/>
      <c r="AI1" s="67"/>
      <c r="AJ1" s="66"/>
      <c r="AK1" s="67"/>
      <c r="AL1" s="67"/>
      <c r="AM1" s="67"/>
      <c r="AN1" s="67"/>
      <c r="AO1" s="67"/>
      <c r="AP1" s="67"/>
      <c r="AQ1" s="67"/>
      <c r="AR1" s="66"/>
      <c r="AS1" s="67"/>
      <c r="AT1" s="67"/>
      <c r="AU1" s="67"/>
      <c r="AV1" s="66"/>
      <c r="AW1" s="67"/>
      <c r="AX1" s="67"/>
      <c r="AY1" s="67"/>
      <c r="AZ1" s="66"/>
      <c r="BA1" s="67"/>
      <c r="BB1" s="67"/>
      <c r="BC1" s="66"/>
      <c r="BD1" s="67"/>
      <c r="BE1" s="67"/>
      <c r="BF1" s="67"/>
      <c r="BG1" s="66"/>
      <c r="BH1" s="67"/>
      <c r="BI1" s="67"/>
      <c r="BJ1" s="66"/>
      <c r="BK1" s="67"/>
      <c r="BL1" s="67"/>
      <c r="BM1" s="67"/>
      <c r="BN1" s="67"/>
      <c r="BO1" s="67"/>
      <c r="BP1" s="66"/>
      <c r="BQ1" s="67"/>
      <c r="BR1" s="67"/>
      <c r="BS1" s="67"/>
      <c r="BT1" s="67"/>
      <c r="BU1" s="67"/>
      <c r="BV1" s="66"/>
      <c r="BW1" s="67"/>
      <c r="BX1" s="67"/>
      <c r="BY1" s="67"/>
      <c r="BZ1" s="66"/>
      <c r="CA1" s="67"/>
      <c r="CB1" s="67"/>
      <c r="CC1" s="67"/>
      <c r="CD1" s="67"/>
      <c r="CE1" s="66"/>
      <c r="CF1" s="67"/>
      <c r="CG1" s="67"/>
      <c r="CH1" s="67"/>
      <c r="CI1" s="66"/>
      <c r="CJ1" s="67"/>
      <c r="CK1" s="66"/>
      <c r="CL1" s="67"/>
      <c r="CM1" s="67"/>
      <c r="CN1" s="66"/>
      <c r="CO1" s="67"/>
      <c r="CP1" s="66"/>
      <c r="CQ1" s="67"/>
      <c r="CR1" s="66"/>
      <c r="CS1" s="67"/>
      <c r="CT1" s="67"/>
      <c r="CU1" s="66"/>
      <c r="CV1" s="67"/>
      <c r="CW1" s="67"/>
      <c r="CX1" s="66"/>
      <c r="CY1" s="67"/>
      <c r="CZ1" s="67"/>
      <c r="DA1" s="66"/>
      <c r="DB1" s="67"/>
      <c r="DC1" s="67"/>
      <c r="DD1" s="67"/>
      <c r="DE1" s="66"/>
      <c r="DF1" s="67"/>
      <c r="DG1" s="67"/>
      <c r="DH1" s="67"/>
      <c r="DI1" s="66"/>
      <c r="DJ1" s="67"/>
      <c r="DK1" s="67"/>
      <c r="DL1" s="66"/>
      <c r="DM1" s="67"/>
      <c r="DN1" s="67"/>
      <c r="DO1" s="67"/>
      <c r="DP1" s="66"/>
      <c r="DQ1" s="67"/>
      <c r="DR1" s="67"/>
      <c r="DS1" s="67"/>
      <c r="DT1" s="66"/>
      <c r="DU1" s="66"/>
      <c r="DV1" s="66"/>
    </row>
    <row r="2" spans="1:160" s="55" customFormat="1" ht="32.25" customHeight="1" x14ac:dyDescent="0.25">
      <c r="A2" s="71"/>
      <c r="B2" s="63" t="s">
        <v>0</v>
      </c>
      <c r="C2" s="63" t="s">
        <v>1</v>
      </c>
      <c r="D2" s="72" t="s">
        <v>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 t="s">
        <v>3</v>
      </c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 t="s">
        <v>4</v>
      </c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 t="s">
        <v>5</v>
      </c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 t="s">
        <v>6</v>
      </c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68" t="s">
        <v>224</v>
      </c>
      <c r="DU2" s="68" t="s">
        <v>237</v>
      </c>
      <c r="DV2" s="68" t="s">
        <v>236</v>
      </c>
      <c r="DW2" s="53"/>
      <c r="DX2" s="53"/>
      <c r="DY2" s="53"/>
      <c r="DZ2" s="53"/>
      <c r="EA2" s="53"/>
      <c r="EB2" s="53"/>
      <c r="EC2" s="53"/>
      <c r="ED2" s="53"/>
      <c r="EE2" s="53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</row>
    <row r="3" spans="1:160" ht="58.5" hidden="1" customHeight="1" x14ac:dyDescent="0.25">
      <c r="A3" s="71"/>
      <c r="B3" s="63"/>
      <c r="C3" s="63"/>
      <c r="D3" s="63" t="s">
        <v>7</v>
      </c>
      <c r="E3" s="63"/>
      <c r="F3" s="63"/>
      <c r="G3" s="63"/>
      <c r="H3" s="63" t="s">
        <v>8</v>
      </c>
      <c r="I3" s="63"/>
      <c r="J3" s="63"/>
      <c r="K3" s="63"/>
      <c r="L3" s="63" t="s">
        <v>9</v>
      </c>
      <c r="M3" s="63"/>
      <c r="N3" s="63"/>
      <c r="O3" s="63"/>
      <c r="P3" s="63" t="s">
        <v>10</v>
      </c>
      <c r="Q3" s="63"/>
      <c r="R3" s="63"/>
      <c r="S3" s="63"/>
      <c r="T3" s="63" t="s">
        <v>11</v>
      </c>
      <c r="U3" s="63"/>
      <c r="V3" s="63"/>
      <c r="W3" s="63"/>
      <c r="X3" s="63"/>
      <c r="Y3" s="63"/>
      <c r="Z3" s="63"/>
      <c r="AA3" s="63"/>
      <c r="AB3" s="63" t="s">
        <v>12</v>
      </c>
      <c r="AC3" s="63"/>
      <c r="AD3" s="63"/>
      <c r="AE3" s="63"/>
      <c r="AF3" s="63" t="s">
        <v>13</v>
      </c>
      <c r="AG3" s="63"/>
      <c r="AH3" s="63"/>
      <c r="AI3" s="63"/>
      <c r="AJ3" s="63" t="s">
        <v>14</v>
      </c>
      <c r="AK3" s="63"/>
      <c r="AL3" s="63"/>
      <c r="AM3" s="63"/>
      <c r="AN3" s="63" t="s">
        <v>15</v>
      </c>
      <c r="AO3" s="63"/>
      <c r="AP3" s="63"/>
      <c r="AQ3" s="63"/>
      <c r="AR3" s="63" t="s">
        <v>16</v>
      </c>
      <c r="AS3" s="63"/>
      <c r="AT3" s="63"/>
      <c r="AU3" s="63"/>
      <c r="AV3" s="63" t="s">
        <v>17</v>
      </c>
      <c r="AW3" s="63"/>
      <c r="AX3" s="63"/>
      <c r="AY3" s="63"/>
      <c r="AZ3" s="63" t="s">
        <v>18</v>
      </c>
      <c r="BA3" s="63"/>
      <c r="BB3" s="63"/>
      <c r="BC3" s="63" t="s">
        <v>19</v>
      </c>
      <c r="BD3" s="63"/>
      <c r="BE3" s="63"/>
      <c r="BF3" s="63"/>
      <c r="BG3" s="63" t="s">
        <v>20</v>
      </c>
      <c r="BH3" s="63"/>
      <c r="BI3" s="63"/>
      <c r="BJ3" s="63" t="s">
        <v>21</v>
      </c>
      <c r="BK3" s="63"/>
      <c r="BL3" s="63"/>
      <c r="BM3" s="63"/>
      <c r="BN3" s="63"/>
      <c r="BO3" s="63"/>
      <c r="BP3" s="63" t="s">
        <v>22</v>
      </c>
      <c r="BQ3" s="63"/>
      <c r="BR3" s="63"/>
      <c r="BS3" s="63"/>
      <c r="BT3" s="63"/>
      <c r="BU3" s="63"/>
      <c r="BV3" s="63" t="s">
        <v>23</v>
      </c>
      <c r="BW3" s="63"/>
      <c r="BX3" s="63"/>
      <c r="BY3" s="63"/>
      <c r="BZ3" s="63" t="s">
        <v>24</v>
      </c>
      <c r="CA3" s="63"/>
      <c r="CB3" s="63"/>
      <c r="CC3" s="63"/>
      <c r="CD3" s="63"/>
      <c r="CE3" s="63" t="s">
        <v>25</v>
      </c>
      <c r="CF3" s="63"/>
      <c r="CG3" s="63"/>
      <c r="CH3" s="63"/>
      <c r="CI3" s="63" t="s">
        <v>26</v>
      </c>
      <c r="CJ3" s="63"/>
      <c r="CK3" s="63" t="s">
        <v>27</v>
      </c>
      <c r="CL3" s="63"/>
      <c r="CM3" s="63"/>
      <c r="CN3" s="63" t="s">
        <v>28</v>
      </c>
      <c r="CO3" s="63"/>
      <c r="CP3" s="63" t="s">
        <v>29</v>
      </c>
      <c r="CQ3" s="63"/>
      <c r="CR3" s="63" t="s">
        <v>30</v>
      </c>
      <c r="CS3" s="63"/>
      <c r="CT3" s="63"/>
      <c r="CU3" s="63" t="s">
        <v>30</v>
      </c>
      <c r="CV3" s="63"/>
      <c r="CW3" s="63"/>
      <c r="CX3" s="63" t="s">
        <v>31</v>
      </c>
      <c r="CY3" s="63"/>
      <c r="CZ3" s="63"/>
      <c r="DA3" s="70" t="s">
        <v>32</v>
      </c>
      <c r="DB3" s="70"/>
      <c r="DC3" s="70"/>
      <c r="DD3" s="70"/>
      <c r="DE3" s="63" t="s">
        <v>33</v>
      </c>
      <c r="DF3" s="63"/>
      <c r="DG3" s="63"/>
      <c r="DH3" s="63"/>
      <c r="DI3" s="63" t="s">
        <v>34</v>
      </c>
      <c r="DJ3" s="63"/>
      <c r="DK3" s="63"/>
      <c r="DL3" s="63" t="s">
        <v>226</v>
      </c>
      <c r="DM3" s="63"/>
      <c r="DN3" s="63"/>
      <c r="DO3" s="63"/>
      <c r="DP3" s="63" t="s">
        <v>230</v>
      </c>
      <c r="DQ3" s="63"/>
      <c r="DR3" s="63"/>
      <c r="DS3" s="63"/>
      <c r="DT3" s="69"/>
      <c r="DU3" s="69"/>
      <c r="DV3" s="69"/>
      <c r="DW3" s="1"/>
      <c r="DX3" s="1"/>
      <c r="DY3" s="1"/>
      <c r="DZ3" s="1"/>
      <c r="EA3" s="1"/>
      <c r="EB3" s="1"/>
      <c r="EC3" s="1"/>
      <c r="ED3" s="1"/>
      <c r="EE3" s="1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</row>
    <row r="4" spans="1:160" ht="43.5" customHeight="1" x14ac:dyDescent="0.25">
      <c r="A4" s="71"/>
      <c r="B4" s="63"/>
      <c r="C4" s="63"/>
      <c r="D4" s="50" t="s">
        <v>35</v>
      </c>
      <c r="E4" s="65" t="s">
        <v>234</v>
      </c>
      <c r="F4" s="50" t="s">
        <v>36</v>
      </c>
      <c r="G4" s="50" t="s">
        <v>37</v>
      </c>
      <c r="H4" s="50" t="s">
        <v>38</v>
      </c>
      <c r="I4" s="65" t="s">
        <v>234</v>
      </c>
      <c r="J4" s="50" t="s">
        <v>39</v>
      </c>
      <c r="K4" s="50" t="s">
        <v>40</v>
      </c>
      <c r="L4" s="50" t="s">
        <v>41</v>
      </c>
      <c r="M4" s="65" t="s">
        <v>234</v>
      </c>
      <c r="N4" s="50" t="s">
        <v>42</v>
      </c>
      <c r="O4" s="50" t="s">
        <v>43</v>
      </c>
      <c r="P4" s="50" t="s">
        <v>44</v>
      </c>
      <c r="Q4" s="65" t="s">
        <v>234</v>
      </c>
      <c r="R4" s="50" t="s">
        <v>39</v>
      </c>
      <c r="S4" s="50" t="s">
        <v>45</v>
      </c>
      <c r="T4" s="50" t="s">
        <v>46</v>
      </c>
      <c r="U4" s="65" t="s">
        <v>234</v>
      </c>
      <c r="V4" s="50" t="s">
        <v>47</v>
      </c>
      <c r="W4" s="50" t="s">
        <v>48</v>
      </c>
      <c r="X4" s="50" t="s">
        <v>49</v>
      </c>
      <c r="Y4" s="50" t="s">
        <v>50</v>
      </c>
      <c r="Z4" s="50" t="s">
        <v>51</v>
      </c>
      <c r="AA4" s="50" t="s">
        <v>52</v>
      </c>
      <c r="AB4" s="50" t="s">
        <v>53</v>
      </c>
      <c r="AC4" s="50"/>
      <c r="AD4" s="50" t="s">
        <v>54</v>
      </c>
      <c r="AE4" s="50" t="s">
        <v>55</v>
      </c>
      <c r="AF4" s="50" t="s">
        <v>56</v>
      </c>
      <c r="AG4" s="50"/>
      <c r="AH4" s="50" t="s">
        <v>57</v>
      </c>
      <c r="AI4" s="50" t="s">
        <v>58</v>
      </c>
      <c r="AJ4" s="50" t="s">
        <v>59</v>
      </c>
      <c r="AK4" s="50"/>
      <c r="AL4" s="50" t="s">
        <v>60</v>
      </c>
      <c r="AM4" s="50" t="s">
        <v>61</v>
      </c>
      <c r="AN4" s="50" t="s">
        <v>62</v>
      </c>
      <c r="AO4" s="50"/>
      <c r="AP4" s="50" t="s">
        <v>63</v>
      </c>
      <c r="AQ4" s="50" t="s">
        <v>64</v>
      </c>
      <c r="AR4" s="50" t="s">
        <v>65</v>
      </c>
      <c r="AS4" s="50"/>
      <c r="AT4" s="50" t="s">
        <v>66</v>
      </c>
      <c r="AU4" s="50" t="s">
        <v>67</v>
      </c>
      <c r="AV4" s="50" t="s">
        <v>68</v>
      </c>
      <c r="AW4" s="50"/>
      <c r="AX4" s="50" t="s">
        <v>69</v>
      </c>
      <c r="AY4" s="50" t="s">
        <v>70</v>
      </c>
      <c r="AZ4" s="50" t="s">
        <v>71</v>
      </c>
      <c r="BA4" s="50" t="s">
        <v>72</v>
      </c>
      <c r="BB4" s="50" t="s">
        <v>73</v>
      </c>
      <c r="BC4" s="50" t="s">
        <v>74</v>
      </c>
      <c r="BD4" s="50"/>
      <c r="BE4" s="50" t="s">
        <v>75</v>
      </c>
      <c r="BF4" s="50" t="s">
        <v>76</v>
      </c>
      <c r="BG4" s="50" t="s">
        <v>77</v>
      </c>
      <c r="BH4" s="50" t="s">
        <v>78</v>
      </c>
      <c r="BI4" s="50" t="s">
        <v>79</v>
      </c>
      <c r="BJ4" s="50" t="s">
        <v>80</v>
      </c>
      <c r="BK4" s="50"/>
      <c r="BL4" s="50" t="s">
        <v>81</v>
      </c>
      <c r="BM4" s="50" t="s">
        <v>82</v>
      </c>
      <c r="BN4" s="50" t="s">
        <v>83</v>
      </c>
      <c r="BO4" s="50" t="s">
        <v>84</v>
      </c>
      <c r="BP4" s="50" t="s">
        <v>85</v>
      </c>
      <c r="BQ4" s="50"/>
      <c r="BR4" s="50" t="s">
        <v>86</v>
      </c>
      <c r="BS4" s="50" t="s">
        <v>87</v>
      </c>
      <c r="BT4" s="50" t="s">
        <v>88</v>
      </c>
      <c r="BU4" s="50" t="s">
        <v>89</v>
      </c>
      <c r="BV4" s="50" t="s">
        <v>90</v>
      </c>
      <c r="BW4" s="50"/>
      <c r="BX4" s="50" t="s">
        <v>91</v>
      </c>
      <c r="BY4" s="50" t="s">
        <v>92</v>
      </c>
      <c r="BZ4" s="50" t="s">
        <v>93</v>
      </c>
      <c r="CA4" s="50"/>
      <c r="CB4" s="50" t="s">
        <v>94</v>
      </c>
      <c r="CC4" s="50" t="s">
        <v>95</v>
      </c>
      <c r="CD4" s="50" t="s">
        <v>96</v>
      </c>
      <c r="CE4" s="50" t="s">
        <v>97</v>
      </c>
      <c r="CF4" s="50"/>
      <c r="CG4" s="50" t="s">
        <v>98</v>
      </c>
      <c r="CH4" s="50" t="s">
        <v>99</v>
      </c>
      <c r="CI4" s="50" t="s">
        <v>100</v>
      </c>
      <c r="CJ4" s="50" t="s">
        <v>101</v>
      </c>
      <c r="CK4" s="50" t="s">
        <v>102</v>
      </c>
      <c r="CL4" s="50" t="s">
        <v>103</v>
      </c>
      <c r="CM4" s="50" t="s">
        <v>104</v>
      </c>
      <c r="CN4" s="50" t="s">
        <v>105</v>
      </c>
      <c r="CO4" s="50" t="s">
        <v>106</v>
      </c>
      <c r="CP4" s="50" t="s">
        <v>107</v>
      </c>
      <c r="CQ4" s="50" t="s">
        <v>108</v>
      </c>
      <c r="CR4" s="50" t="s">
        <v>109</v>
      </c>
      <c r="CS4" s="50" t="s">
        <v>110</v>
      </c>
      <c r="CT4" s="50" t="s">
        <v>111</v>
      </c>
      <c r="CU4" s="50" t="s">
        <v>112</v>
      </c>
      <c r="CV4" s="50" t="s">
        <v>113</v>
      </c>
      <c r="CW4" s="50" t="s">
        <v>114</v>
      </c>
      <c r="CX4" s="50" t="s">
        <v>115</v>
      </c>
      <c r="CY4" s="50" t="s">
        <v>116</v>
      </c>
      <c r="CZ4" s="50" t="s">
        <v>117</v>
      </c>
      <c r="DA4" s="50" t="s">
        <v>118</v>
      </c>
      <c r="DB4" s="50"/>
      <c r="DC4" s="50" t="s">
        <v>119</v>
      </c>
      <c r="DD4" s="50" t="s">
        <v>120</v>
      </c>
      <c r="DE4" s="50" t="s">
        <v>121</v>
      </c>
      <c r="DF4" s="50"/>
      <c r="DG4" s="50" t="s">
        <v>122</v>
      </c>
      <c r="DH4" s="50" t="s">
        <v>123</v>
      </c>
      <c r="DI4" s="50" t="s">
        <v>124</v>
      </c>
      <c r="DJ4" s="50" t="s">
        <v>125</v>
      </c>
      <c r="DK4" s="50"/>
      <c r="DL4" s="50" t="s">
        <v>225</v>
      </c>
      <c r="DM4" s="50"/>
      <c r="DN4" s="50" t="s">
        <v>228</v>
      </c>
      <c r="DO4" s="50" t="s">
        <v>229</v>
      </c>
      <c r="DP4" s="50" t="s">
        <v>227</v>
      </c>
      <c r="DQ4" s="50"/>
      <c r="DR4" s="50" t="s">
        <v>231</v>
      </c>
      <c r="DS4" s="50" t="s">
        <v>232</v>
      </c>
      <c r="DT4" s="69"/>
      <c r="DU4" s="69"/>
      <c r="DV4" s="69"/>
      <c r="DW4" s="1"/>
      <c r="DX4" s="1"/>
      <c r="DY4" s="1"/>
      <c r="DZ4" s="1"/>
      <c r="EA4" s="1"/>
      <c r="EB4" s="1"/>
      <c r="EC4" s="1"/>
      <c r="ED4" s="1"/>
      <c r="EE4" s="1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</row>
    <row r="5" spans="1:160" ht="41.25" hidden="1" customHeight="1" x14ac:dyDescent="0.25">
      <c r="A5" s="71"/>
      <c r="B5" s="65" t="s">
        <v>126</v>
      </c>
      <c r="C5" s="65"/>
      <c r="D5" s="50"/>
      <c r="E5" s="65"/>
      <c r="F5" s="50" t="s">
        <v>127</v>
      </c>
      <c r="G5" s="50" t="s">
        <v>128</v>
      </c>
      <c r="H5" s="50"/>
      <c r="I5" s="65"/>
      <c r="J5" s="50" t="s">
        <v>127</v>
      </c>
      <c r="K5" s="50" t="s">
        <v>128</v>
      </c>
      <c r="L5" s="50"/>
      <c r="M5" s="65"/>
      <c r="N5" s="50" t="s">
        <v>127</v>
      </c>
      <c r="O5" s="41" t="s">
        <v>235</v>
      </c>
      <c r="P5" s="50"/>
      <c r="Q5" s="65"/>
      <c r="R5" s="50" t="s">
        <v>127</v>
      </c>
      <c r="S5" s="50" t="s">
        <v>128</v>
      </c>
      <c r="T5" s="50"/>
      <c r="U5" s="65"/>
      <c r="V5" s="50" t="s">
        <v>129</v>
      </c>
      <c r="W5" s="65" t="s">
        <v>130</v>
      </c>
      <c r="X5" s="65"/>
      <c r="Y5" s="65"/>
      <c r="Z5" s="65"/>
      <c r="AA5" s="50" t="s">
        <v>128</v>
      </c>
      <c r="AB5" s="50"/>
      <c r="AC5" s="50"/>
      <c r="AD5" s="48" t="s">
        <v>131</v>
      </c>
      <c r="AE5" s="46" t="s">
        <v>131</v>
      </c>
      <c r="AF5" s="50"/>
      <c r="AG5" s="50"/>
      <c r="AH5" s="50" t="s">
        <v>132</v>
      </c>
      <c r="AI5" s="50" t="s">
        <v>131</v>
      </c>
      <c r="AJ5" s="50"/>
      <c r="AK5" s="50"/>
      <c r="AL5" s="50" t="s">
        <v>132</v>
      </c>
      <c r="AM5" s="50" t="s">
        <v>131</v>
      </c>
      <c r="AN5" s="50"/>
      <c r="AO5" s="50"/>
      <c r="AP5" s="50" t="s">
        <v>131</v>
      </c>
      <c r="AQ5" s="50" t="s">
        <v>131</v>
      </c>
      <c r="AR5" s="50"/>
      <c r="AS5" s="50"/>
      <c r="AT5" s="65" t="s">
        <v>133</v>
      </c>
      <c r="AU5" s="65"/>
      <c r="AV5" s="50"/>
      <c r="AW5" s="50"/>
      <c r="AX5" s="65" t="s">
        <v>133</v>
      </c>
      <c r="AY5" s="65"/>
      <c r="AZ5" s="50"/>
      <c r="BA5" s="65" t="s">
        <v>134</v>
      </c>
      <c r="BB5" s="65"/>
      <c r="BC5" s="50"/>
      <c r="BD5" s="50"/>
      <c r="BE5" s="65" t="s">
        <v>135</v>
      </c>
      <c r="BF5" s="65"/>
      <c r="BG5" s="50"/>
      <c r="BH5" s="65" t="s">
        <v>135</v>
      </c>
      <c r="BI5" s="65"/>
      <c r="BJ5" s="50"/>
      <c r="BK5" s="50"/>
      <c r="BL5" s="65" t="s">
        <v>135</v>
      </c>
      <c r="BM5" s="65"/>
      <c r="BN5" s="65"/>
      <c r="BO5" s="65"/>
      <c r="BP5" s="50"/>
      <c r="BQ5" s="50"/>
      <c r="BR5" s="65" t="s">
        <v>136</v>
      </c>
      <c r="BS5" s="65"/>
      <c r="BT5" s="65"/>
      <c r="BU5" s="65"/>
      <c r="BV5" s="50"/>
      <c r="BW5" s="50"/>
      <c r="BX5" s="50" t="s">
        <v>137</v>
      </c>
      <c r="BY5" s="51" t="s">
        <v>127</v>
      </c>
      <c r="BZ5" s="50"/>
      <c r="CA5" s="50"/>
      <c r="CB5" s="65" t="s">
        <v>138</v>
      </c>
      <c r="CC5" s="65"/>
      <c r="CD5" s="65"/>
      <c r="CE5" s="50"/>
      <c r="CF5" s="50"/>
      <c r="CG5" s="65" t="s">
        <v>137</v>
      </c>
      <c r="CH5" s="65"/>
      <c r="CI5" s="50"/>
      <c r="CJ5" s="51" t="s">
        <v>137</v>
      </c>
      <c r="CK5" s="50"/>
      <c r="CL5" s="65" t="s">
        <v>137</v>
      </c>
      <c r="CM5" s="65"/>
      <c r="CN5" s="50"/>
      <c r="CO5" s="51" t="s">
        <v>137</v>
      </c>
      <c r="CP5" s="50"/>
      <c r="CQ5" s="51" t="s">
        <v>137</v>
      </c>
      <c r="CR5" s="50"/>
      <c r="CS5" s="51" t="s">
        <v>137</v>
      </c>
      <c r="CT5" s="50"/>
      <c r="CU5" s="50"/>
      <c r="CV5" s="51" t="s">
        <v>137</v>
      </c>
      <c r="CW5" s="50"/>
      <c r="CX5" s="50"/>
      <c r="CY5" s="51" t="s">
        <v>137</v>
      </c>
      <c r="CZ5" s="50"/>
      <c r="DA5" s="50"/>
      <c r="DB5" s="50"/>
      <c r="DC5" s="51" t="s">
        <v>137</v>
      </c>
      <c r="DD5" s="51" t="s">
        <v>137</v>
      </c>
      <c r="DE5" s="50"/>
      <c r="DF5" s="50"/>
      <c r="DG5" s="51" t="s">
        <v>137</v>
      </c>
      <c r="DH5" s="51" t="s">
        <v>137</v>
      </c>
      <c r="DI5" s="50"/>
      <c r="DJ5" s="51" t="s">
        <v>137</v>
      </c>
      <c r="DK5" s="50"/>
      <c r="DL5" s="50"/>
      <c r="DM5" s="50"/>
      <c r="DN5" s="51" t="s">
        <v>137</v>
      </c>
      <c r="DO5" s="51" t="s">
        <v>137</v>
      </c>
      <c r="DP5" s="50"/>
      <c r="DQ5" s="50"/>
      <c r="DR5" s="51" t="s">
        <v>137</v>
      </c>
      <c r="DS5" s="51" t="s">
        <v>137</v>
      </c>
      <c r="DT5" s="69"/>
      <c r="DU5" s="69"/>
      <c r="DV5" s="69"/>
      <c r="DW5" s="3"/>
      <c r="DX5" s="3"/>
      <c r="DY5" s="3"/>
      <c r="DZ5" s="3"/>
      <c r="EA5" s="3"/>
      <c r="EB5" s="3"/>
      <c r="EC5" s="3"/>
      <c r="ED5" s="3"/>
      <c r="EE5" s="3"/>
    </row>
    <row r="6" spans="1:160" ht="21.75" hidden="1" customHeight="1" x14ac:dyDescent="0.25">
      <c r="A6" s="71"/>
      <c r="B6" s="63" t="s">
        <v>139</v>
      </c>
      <c r="C6" s="63"/>
      <c r="D6" s="51"/>
      <c r="E6" s="51"/>
      <c r="F6" s="51" t="s">
        <v>140</v>
      </c>
      <c r="G6" s="51" t="s">
        <v>141</v>
      </c>
      <c r="H6" s="51"/>
      <c r="I6" s="51"/>
      <c r="J6" s="51" t="s">
        <v>140</v>
      </c>
      <c r="K6" s="51" t="s">
        <v>141</v>
      </c>
      <c r="L6" s="51"/>
      <c r="M6" s="51"/>
      <c r="N6" s="51" t="s">
        <v>140</v>
      </c>
      <c r="O6" s="51" t="s">
        <v>141</v>
      </c>
      <c r="P6" s="51"/>
      <c r="Q6" s="51"/>
      <c r="R6" s="51" t="s">
        <v>140</v>
      </c>
      <c r="S6" s="51" t="s">
        <v>141</v>
      </c>
      <c r="T6" s="51"/>
      <c r="U6" s="51"/>
      <c r="V6" s="51" t="s">
        <v>140</v>
      </c>
      <c r="W6" s="51" t="s">
        <v>140</v>
      </c>
      <c r="X6" s="51" t="s">
        <v>140</v>
      </c>
      <c r="Y6" s="51" t="s">
        <v>140</v>
      </c>
      <c r="Z6" s="51" t="s">
        <v>140</v>
      </c>
      <c r="AA6" s="51" t="s">
        <v>141</v>
      </c>
      <c r="AB6" s="51"/>
      <c r="AC6" s="51"/>
      <c r="AD6" s="51" t="s">
        <v>140</v>
      </c>
      <c r="AE6" s="51" t="s">
        <v>140</v>
      </c>
      <c r="AF6" s="51"/>
      <c r="AG6" s="51"/>
      <c r="AH6" s="51" t="s">
        <v>141</v>
      </c>
      <c r="AI6" s="51" t="s">
        <v>141</v>
      </c>
      <c r="AJ6" s="51"/>
      <c r="AK6" s="51"/>
      <c r="AL6" s="51" t="s">
        <v>141</v>
      </c>
      <c r="AM6" s="51" t="s">
        <v>141</v>
      </c>
      <c r="AN6" s="51"/>
      <c r="AO6" s="51"/>
      <c r="AP6" s="51" t="s">
        <v>140</v>
      </c>
      <c r="AQ6" s="51" t="s">
        <v>140</v>
      </c>
      <c r="AR6" s="51"/>
      <c r="AS6" s="51"/>
      <c r="AT6" s="51" t="s">
        <v>140</v>
      </c>
      <c r="AU6" s="51" t="s">
        <v>140</v>
      </c>
      <c r="AV6" s="51"/>
      <c r="AW6" s="51"/>
      <c r="AX6" s="51" t="s">
        <v>140</v>
      </c>
      <c r="AY6" s="51" t="s">
        <v>140</v>
      </c>
      <c r="AZ6" s="51"/>
      <c r="BA6" s="51" t="s">
        <v>140</v>
      </c>
      <c r="BB6" s="51" t="s">
        <v>140</v>
      </c>
      <c r="BC6" s="51"/>
      <c r="BD6" s="51"/>
      <c r="BE6" s="51" t="s">
        <v>140</v>
      </c>
      <c r="BF6" s="51" t="s">
        <v>140</v>
      </c>
      <c r="BG6" s="51"/>
      <c r="BH6" s="51" t="s">
        <v>140</v>
      </c>
      <c r="BI6" s="51" t="s">
        <v>140</v>
      </c>
      <c r="BJ6" s="51"/>
      <c r="BK6" s="51"/>
      <c r="BL6" s="51" t="s">
        <v>140</v>
      </c>
      <c r="BM6" s="51" t="s">
        <v>140</v>
      </c>
      <c r="BN6" s="51" t="s">
        <v>140</v>
      </c>
      <c r="BO6" s="51" t="s">
        <v>140</v>
      </c>
      <c r="BP6" s="51"/>
      <c r="BQ6" s="51"/>
      <c r="BR6" s="51" t="s">
        <v>141</v>
      </c>
      <c r="BS6" s="51" t="s">
        <v>141</v>
      </c>
      <c r="BT6" s="51" t="s">
        <v>141</v>
      </c>
      <c r="BU6" s="51" t="s">
        <v>141</v>
      </c>
      <c r="BV6" s="51"/>
      <c r="BW6" s="51"/>
      <c r="BX6" s="51" t="s">
        <v>141</v>
      </c>
      <c r="BY6" s="51" t="s">
        <v>140</v>
      </c>
      <c r="BZ6" s="51"/>
      <c r="CA6" s="51"/>
      <c r="CB6" s="51" t="s">
        <v>141</v>
      </c>
      <c r="CC6" s="51" t="s">
        <v>141</v>
      </c>
      <c r="CD6" s="51" t="s">
        <v>141</v>
      </c>
      <c r="CE6" s="51"/>
      <c r="CF6" s="51"/>
      <c r="CG6" s="51" t="s">
        <v>141</v>
      </c>
      <c r="CH6" s="51" t="s">
        <v>141</v>
      </c>
      <c r="CI6" s="51"/>
      <c r="CJ6" s="51" t="s">
        <v>140</v>
      </c>
      <c r="CK6" s="51"/>
      <c r="CL6" s="51" t="s">
        <v>140</v>
      </c>
      <c r="CM6" s="51" t="s">
        <v>140</v>
      </c>
      <c r="CN6" s="51"/>
      <c r="CO6" s="51" t="s">
        <v>140</v>
      </c>
      <c r="CP6" s="51"/>
      <c r="CQ6" s="51" t="s">
        <v>140</v>
      </c>
      <c r="CR6" s="51"/>
      <c r="CS6" s="51" t="s">
        <v>140</v>
      </c>
      <c r="CT6" s="51"/>
      <c r="CU6" s="51"/>
      <c r="CV6" s="51" t="s">
        <v>140</v>
      </c>
      <c r="CW6" s="51"/>
      <c r="CX6" s="51"/>
      <c r="CY6" s="51" t="s">
        <v>140</v>
      </c>
      <c r="CZ6" s="51"/>
      <c r="DA6" s="51"/>
      <c r="DB6" s="51"/>
      <c r="DC6" s="51" t="s">
        <v>140</v>
      </c>
      <c r="DD6" s="51" t="s">
        <v>140</v>
      </c>
      <c r="DE6" s="51"/>
      <c r="DF6" s="51"/>
      <c r="DG6" s="51" t="s">
        <v>140</v>
      </c>
      <c r="DH6" s="51" t="s">
        <v>140</v>
      </c>
      <c r="DI6" s="51"/>
      <c r="DJ6" s="51" t="s">
        <v>141</v>
      </c>
      <c r="DK6" s="51"/>
      <c r="DL6" s="51"/>
      <c r="DM6" s="51"/>
      <c r="DN6" s="51" t="s">
        <v>140</v>
      </c>
      <c r="DO6" s="51" t="s">
        <v>140</v>
      </c>
      <c r="DP6" s="51"/>
      <c r="DQ6" s="51"/>
      <c r="DR6" s="51" t="s">
        <v>140</v>
      </c>
      <c r="DS6" s="51" t="s">
        <v>140</v>
      </c>
      <c r="DT6" s="69"/>
      <c r="DU6" s="69"/>
      <c r="DV6" s="69"/>
      <c r="DW6" s="3"/>
      <c r="DX6" s="3"/>
      <c r="DY6" s="3"/>
      <c r="DZ6" s="3"/>
      <c r="EA6" s="3"/>
      <c r="EB6" s="3"/>
      <c r="EC6" s="3"/>
      <c r="ED6" s="3"/>
      <c r="EE6" s="3"/>
    </row>
    <row r="7" spans="1:160" x14ac:dyDescent="0.25">
      <c r="A7" s="71"/>
      <c r="B7" s="64" t="s">
        <v>142</v>
      </c>
      <c r="C7" s="64"/>
      <c r="D7" s="52" t="s">
        <v>143</v>
      </c>
      <c r="E7" s="52"/>
      <c r="F7" s="52" t="s">
        <v>144</v>
      </c>
      <c r="G7" s="52" t="s">
        <v>145</v>
      </c>
      <c r="H7" s="52" t="s">
        <v>143</v>
      </c>
      <c r="I7" s="52"/>
      <c r="J7" s="52" t="s">
        <v>144</v>
      </c>
      <c r="K7" s="52" t="s">
        <v>145</v>
      </c>
      <c r="L7" s="52" t="s">
        <v>143</v>
      </c>
      <c r="M7" s="52"/>
      <c r="N7" s="52" t="s">
        <v>144</v>
      </c>
      <c r="O7" s="52" t="s">
        <v>145</v>
      </c>
      <c r="P7" s="52" t="s">
        <v>143</v>
      </c>
      <c r="Q7" s="52"/>
      <c r="R7" s="52" t="s">
        <v>144</v>
      </c>
      <c r="S7" s="52" t="s">
        <v>145</v>
      </c>
      <c r="T7" s="52" t="s">
        <v>143</v>
      </c>
      <c r="U7" s="52"/>
      <c r="V7" s="52" t="s">
        <v>144</v>
      </c>
      <c r="W7" s="52" t="s">
        <v>145</v>
      </c>
      <c r="X7" s="52"/>
      <c r="Y7" s="52"/>
      <c r="Z7" s="52"/>
      <c r="AA7" s="52"/>
      <c r="AB7" s="52" t="s">
        <v>143</v>
      </c>
      <c r="AC7" s="52"/>
      <c r="AD7" s="52" t="s">
        <v>144</v>
      </c>
      <c r="AE7" s="52" t="s">
        <v>145</v>
      </c>
      <c r="AF7" s="52" t="s">
        <v>143</v>
      </c>
      <c r="AG7" s="52"/>
      <c r="AH7" s="52" t="s">
        <v>144</v>
      </c>
      <c r="AI7" s="52" t="s">
        <v>145</v>
      </c>
      <c r="AJ7" s="52" t="s">
        <v>143</v>
      </c>
      <c r="AK7" s="52"/>
      <c r="AL7" s="52" t="s">
        <v>144</v>
      </c>
      <c r="AM7" s="52" t="s">
        <v>145</v>
      </c>
      <c r="AN7" s="52" t="s">
        <v>143</v>
      </c>
      <c r="AO7" s="52"/>
      <c r="AP7" s="52" t="s">
        <v>144</v>
      </c>
      <c r="AQ7" s="52" t="s">
        <v>145</v>
      </c>
      <c r="AR7" s="52" t="s">
        <v>143</v>
      </c>
      <c r="AS7" s="52"/>
      <c r="AT7" s="52" t="s">
        <v>144</v>
      </c>
      <c r="AU7" s="52" t="s">
        <v>145</v>
      </c>
      <c r="AV7" s="52" t="s">
        <v>143</v>
      </c>
      <c r="AW7" s="52"/>
      <c r="AX7" s="52" t="s">
        <v>144</v>
      </c>
      <c r="AY7" s="52" t="s">
        <v>145</v>
      </c>
      <c r="AZ7" s="52" t="s">
        <v>143</v>
      </c>
      <c r="BA7" s="52" t="s">
        <v>144</v>
      </c>
      <c r="BB7" s="52" t="s">
        <v>145</v>
      </c>
      <c r="BC7" s="52" t="s">
        <v>143</v>
      </c>
      <c r="BD7" s="52"/>
      <c r="BE7" s="52" t="s">
        <v>144</v>
      </c>
      <c r="BF7" s="52" t="s">
        <v>145</v>
      </c>
      <c r="BG7" s="52" t="s">
        <v>143</v>
      </c>
      <c r="BH7" s="52" t="s">
        <v>144</v>
      </c>
      <c r="BI7" s="52" t="s">
        <v>145</v>
      </c>
      <c r="BJ7" s="52" t="s">
        <v>143</v>
      </c>
      <c r="BK7" s="52"/>
      <c r="BL7" s="52" t="s">
        <v>144</v>
      </c>
      <c r="BM7" s="52" t="s">
        <v>145</v>
      </c>
      <c r="BN7" s="52"/>
      <c r="BO7" s="52"/>
      <c r="BP7" s="52" t="s">
        <v>143</v>
      </c>
      <c r="BQ7" s="52"/>
      <c r="BR7" s="52" t="s">
        <v>144</v>
      </c>
      <c r="BS7" s="52" t="s">
        <v>145</v>
      </c>
      <c r="BT7" s="52"/>
      <c r="BU7" s="52"/>
      <c r="BV7" s="52" t="s">
        <v>143</v>
      </c>
      <c r="BW7" s="52"/>
      <c r="BX7" s="52" t="s">
        <v>144</v>
      </c>
      <c r="BY7" s="52" t="s">
        <v>145</v>
      </c>
      <c r="BZ7" s="52" t="s">
        <v>143</v>
      </c>
      <c r="CA7" s="52"/>
      <c r="CB7" s="52" t="s">
        <v>144</v>
      </c>
      <c r="CC7" s="52" t="s">
        <v>145</v>
      </c>
      <c r="CD7" s="52"/>
      <c r="CE7" s="52" t="s">
        <v>143</v>
      </c>
      <c r="CF7" s="52"/>
      <c r="CG7" s="52" t="s">
        <v>144</v>
      </c>
      <c r="CH7" s="52" t="s">
        <v>145</v>
      </c>
      <c r="CI7" s="52" t="s">
        <v>143</v>
      </c>
      <c r="CJ7" s="52"/>
      <c r="CK7" s="52" t="s">
        <v>143</v>
      </c>
      <c r="CL7" s="52" t="s">
        <v>144</v>
      </c>
      <c r="CM7" s="52" t="s">
        <v>145</v>
      </c>
      <c r="CN7" s="52" t="s">
        <v>143</v>
      </c>
      <c r="CO7" s="52"/>
      <c r="CP7" s="52" t="s">
        <v>143</v>
      </c>
      <c r="CQ7" s="52"/>
      <c r="CR7" s="52" t="s">
        <v>143</v>
      </c>
      <c r="CS7" s="52" t="s">
        <v>144</v>
      </c>
      <c r="CT7" s="52" t="s">
        <v>145</v>
      </c>
      <c r="CU7" s="52" t="s">
        <v>143</v>
      </c>
      <c r="CV7" s="52" t="s">
        <v>144</v>
      </c>
      <c r="CW7" s="52" t="s">
        <v>145</v>
      </c>
      <c r="CX7" s="52" t="s">
        <v>143</v>
      </c>
      <c r="CY7" s="52" t="s">
        <v>144</v>
      </c>
      <c r="CZ7" s="52" t="s">
        <v>145</v>
      </c>
      <c r="DA7" s="52" t="s">
        <v>143</v>
      </c>
      <c r="DB7" s="52"/>
      <c r="DC7" s="52" t="s">
        <v>144</v>
      </c>
      <c r="DD7" s="52" t="s">
        <v>145</v>
      </c>
      <c r="DE7" s="52" t="s">
        <v>143</v>
      </c>
      <c r="DF7" s="52"/>
      <c r="DG7" s="52" t="s">
        <v>144</v>
      </c>
      <c r="DH7" s="52" t="s">
        <v>145</v>
      </c>
      <c r="DI7" s="52" t="s">
        <v>143</v>
      </c>
      <c r="DJ7" s="52" t="s">
        <v>144</v>
      </c>
      <c r="DK7" s="52" t="s">
        <v>145</v>
      </c>
      <c r="DL7" s="52" t="s">
        <v>143</v>
      </c>
      <c r="DM7" s="52"/>
      <c r="DN7" s="52" t="s">
        <v>144</v>
      </c>
      <c r="DO7" s="52" t="s">
        <v>145</v>
      </c>
      <c r="DP7" s="52" t="s">
        <v>143</v>
      </c>
      <c r="DQ7" s="52"/>
      <c r="DR7" s="52" t="s">
        <v>144</v>
      </c>
      <c r="DS7" s="52" t="s">
        <v>145</v>
      </c>
      <c r="DT7" s="69"/>
      <c r="DU7" s="69"/>
      <c r="DV7" s="69"/>
      <c r="DW7" s="3"/>
      <c r="DX7" s="3"/>
      <c r="DY7" s="3"/>
      <c r="DZ7" s="3"/>
      <c r="EA7" s="3"/>
      <c r="EB7" s="3"/>
      <c r="EC7" s="3"/>
      <c r="ED7" s="3"/>
      <c r="EE7" s="3"/>
    </row>
    <row r="8" spans="1:160" x14ac:dyDescent="0.25">
      <c r="A8" s="71"/>
      <c r="B8" s="64"/>
      <c r="C8" s="64"/>
      <c r="D8" s="12">
        <v>3</v>
      </c>
      <c r="E8" s="12"/>
      <c r="F8" s="12">
        <v>98</v>
      </c>
      <c r="G8" s="12">
        <v>90</v>
      </c>
      <c r="H8" s="12">
        <v>3</v>
      </c>
      <c r="I8" s="12"/>
      <c r="J8" s="12">
        <v>98</v>
      </c>
      <c r="K8" s="12">
        <v>90</v>
      </c>
      <c r="L8" s="12">
        <v>3</v>
      </c>
      <c r="M8" s="12"/>
      <c r="N8" s="12">
        <v>95</v>
      </c>
      <c r="O8" s="12">
        <v>75</v>
      </c>
      <c r="P8" s="12">
        <v>3</v>
      </c>
      <c r="Q8" s="12"/>
      <c r="R8" s="12">
        <v>95</v>
      </c>
      <c r="S8" s="12">
        <v>75</v>
      </c>
      <c r="T8" s="12">
        <v>3</v>
      </c>
      <c r="U8" s="12"/>
      <c r="V8" s="12">
        <v>5</v>
      </c>
      <c r="W8" s="12">
        <v>1</v>
      </c>
      <c r="X8" s="12"/>
      <c r="Y8" s="12"/>
      <c r="Z8" s="12"/>
      <c r="AA8" s="12"/>
      <c r="AB8" s="12">
        <v>3</v>
      </c>
      <c r="AC8" s="12"/>
      <c r="AD8" s="12">
        <v>0</v>
      </c>
      <c r="AE8" s="12">
        <v>1</v>
      </c>
      <c r="AF8" s="12">
        <v>1</v>
      </c>
      <c r="AG8" s="12"/>
      <c r="AH8" s="12">
        <v>7</v>
      </c>
      <c r="AI8" s="12">
        <v>4</v>
      </c>
      <c r="AJ8" s="12">
        <v>1</v>
      </c>
      <c r="AK8" s="12"/>
      <c r="AL8" s="12">
        <v>4</v>
      </c>
      <c r="AM8" s="12">
        <v>0</v>
      </c>
      <c r="AN8" s="12">
        <v>3</v>
      </c>
      <c r="AO8" s="12"/>
      <c r="AP8" s="12">
        <v>0</v>
      </c>
      <c r="AQ8" s="12">
        <v>15</v>
      </c>
      <c r="AR8" s="12">
        <v>2</v>
      </c>
      <c r="AS8" s="12"/>
      <c r="AT8" s="12">
        <v>70</v>
      </c>
      <c r="AU8" s="12">
        <v>30</v>
      </c>
      <c r="AV8" s="12">
        <v>2</v>
      </c>
      <c r="AW8" s="12"/>
      <c r="AX8" s="12">
        <v>10</v>
      </c>
      <c r="AY8" s="12">
        <v>2</v>
      </c>
      <c r="AZ8" s="12">
        <v>2</v>
      </c>
      <c r="BA8" s="12">
        <v>25</v>
      </c>
      <c r="BB8" s="12">
        <v>10</v>
      </c>
      <c r="BC8" s="12"/>
      <c r="BD8" s="12"/>
      <c r="BE8" s="12">
        <v>2</v>
      </c>
      <c r="BF8" s="12">
        <v>0</v>
      </c>
      <c r="BG8" s="12">
        <v>1</v>
      </c>
      <c r="BH8" s="12">
        <v>1</v>
      </c>
      <c r="BI8" s="12">
        <v>0</v>
      </c>
      <c r="BJ8" s="12">
        <v>4</v>
      </c>
      <c r="BK8" s="12"/>
      <c r="BL8" s="12">
        <v>0</v>
      </c>
      <c r="BM8" s="12">
        <v>0.1</v>
      </c>
      <c r="BN8" s="12"/>
      <c r="BO8" s="12"/>
      <c r="BP8" s="12">
        <v>2</v>
      </c>
      <c r="BQ8" s="12"/>
      <c r="BR8" s="12">
        <v>105</v>
      </c>
      <c r="BS8" s="12">
        <v>95</v>
      </c>
      <c r="BT8" s="12"/>
      <c r="BU8" s="12"/>
      <c r="BV8" s="12">
        <v>2</v>
      </c>
      <c r="BW8" s="12"/>
      <c r="BX8" s="12">
        <v>80</v>
      </c>
      <c r="BY8" s="12">
        <v>70</v>
      </c>
      <c r="BZ8" s="12">
        <v>2</v>
      </c>
      <c r="CA8" s="12"/>
      <c r="CB8" s="12">
        <v>100</v>
      </c>
      <c r="CC8" s="12">
        <v>60</v>
      </c>
      <c r="CD8" s="12"/>
      <c r="CE8" s="12">
        <v>3</v>
      </c>
      <c r="CF8" s="12"/>
      <c r="CG8" s="12">
        <v>99</v>
      </c>
      <c r="CH8" s="12">
        <v>50</v>
      </c>
      <c r="CI8" s="12">
        <v>5</v>
      </c>
      <c r="CJ8" s="52" t="s">
        <v>146</v>
      </c>
      <c r="CK8" s="12">
        <v>2</v>
      </c>
      <c r="CL8" s="12">
        <v>100</v>
      </c>
      <c r="CM8" s="12">
        <v>70</v>
      </c>
      <c r="CN8" s="12">
        <v>3</v>
      </c>
      <c r="CO8" s="12" t="s">
        <v>147</v>
      </c>
      <c r="CP8" s="12">
        <v>3</v>
      </c>
      <c r="CQ8" s="12" t="s">
        <v>147</v>
      </c>
      <c r="CR8" s="12">
        <v>5</v>
      </c>
      <c r="CS8" s="12">
        <v>100</v>
      </c>
      <c r="CT8" s="12">
        <v>95</v>
      </c>
      <c r="CU8" s="12">
        <v>5</v>
      </c>
      <c r="CV8" s="12">
        <v>100</v>
      </c>
      <c r="CW8" s="12">
        <v>95</v>
      </c>
      <c r="CX8" s="12">
        <v>4</v>
      </c>
      <c r="CY8" s="12">
        <v>0</v>
      </c>
      <c r="CZ8" s="12">
        <v>1</v>
      </c>
      <c r="DA8" s="12">
        <v>4</v>
      </c>
      <c r="DB8" s="12"/>
      <c r="DC8" s="12">
        <v>98</v>
      </c>
      <c r="DD8" s="12">
        <v>85</v>
      </c>
      <c r="DE8" s="12">
        <v>3</v>
      </c>
      <c r="DF8" s="12"/>
      <c r="DG8" s="12">
        <v>0</v>
      </c>
      <c r="DH8" s="12">
        <v>10</v>
      </c>
      <c r="DI8" s="12">
        <v>3</v>
      </c>
      <c r="DJ8" s="12">
        <v>0</v>
      </c>
      <c r="DK8" s="12">
        <v>1</v>
      </c>
      <c r="DL8" s="12">
        <v>5</v>
      </c>
      <c r="DM8" s="12"/>
      <c r="DN8" s="12">
        <v>100</v>
      </c>
      <c r="DO8" s="12">
        <v>90</v>
      </c>
      <c r="DP8" s="12">
        <v>4</v>
      </c>
      <c r="DQ8" s="12"/>
      <c r="DR8" s="12">
        <v>100</v>
      </c>
      <c r="DS8" s="12">
        <v>25</v>
      </c>
      <c r="DT8" s="69"/>
      <c r="DU8" s="69"/>
      <c r="DV8" s="69"/>
      <c r="DW8" s="3"/>
      <c r="DX8" s="3"/>
      <c r="DY8" s="3"/>
      <c r="DZ8" s="3"/>
      <c r="EA8" s="3"/>
      <c r="EB8" s="3"/>
      <c r="EC8" s="3"/>
      <c r="ED8" s="3"/>
      <c r="EE8" s="3"/>
    </row>
    <row r="9" spans="1:160" x14ac:dyDescent="0.25">
      <c r="A9" s="56"/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  <c r="M9" s="52">
        <v>12</v>
      </c>
      <c r="N9" s="52">
        <v>13</v>
      </c>
      <c r="O9" s="52">
        <v>14</v>
      </c>
      <c r="P9" s="52">
        <v>15</v>
      </c>
      <c r="Q9" s="52">
        <v>16</v>
      </c>
      <c r="R9" s="52">
        <v>17</v>
      </c>
      <c r="S9" s="52">
        <v>18</v>
      </c>
      <c r="T9" s="52">
        <v>19</v>
      </c>
      <c r="U9" s="52">
        <v>20</v>
      </c>
      <c r="V9" s="52">
        <v>21</v>
      </c>
      <c r="W9" s="52">
        <v>22</v>
      </c>
      <c r="X9" s="52">
        <v>23</v>
      </c>
      <c r="Y9" s="52">
        <v>24</v>
      </c>
      <c r="Z9" s="52">
        <v>25</v>
      </c>
      <c r="AA9" s="52">
        <v>26</v>
      </c>
      <c r="AB9" s="52">
        <v>27</v>
      </c>
      <c r="AC9" s="52">
        <v>28</v>
      </c>
      <c r="AD9" s="52">
        <v>29</v>
      </c>
      <c r="AE9" s="52">
        <v>30</v>
      </c>
      <c r="AF9" s="52">
        <v>31</v>
      </c>
      <c r="AG9" s="52">
        <v>32</v>
      </c>
      <c r="AH9" s="52">
        <v>33</v>
      </c>
      <c r="AI9" s="52">
        <v>34</v>
      </c>
      <c r="AJ9" s="52">
        <v>35</v>
      </c>
      <c r="AK9" s="52">
        <v>36</v>
      </c>
      <c r="AL9" s="52">
        <v>37</v>
      </c>
      <c r="AM9" s="52">
        <v>38</v>
      </c>
      <c r="AN9" s="52">
        <v>39</v>
      </c>
      <c r="AO9" s="52">
        <v>40</v>
      </c>
      <c r="AP9" s="52">
        <v>41</v>
      </c>
      <c r="AQ9" s="52">
        <v>42</v>
      </c>
      <c r="AR9" s="52">
        <v>43</v>
      </c>
      <c r="AS9" s="52">
        <v>44</v>
      </c>
      <c r="AT9" s="52">
        <v>45</v>
      </c>
      <c r="AU9" s="52">
        <v>46</v>
      </c>
      <c r="AV9" s="52">
        <v>47</v>
      </c>
      <c r="AW9" s="52">
        <v>48</v>
      </c>
      <c r="AX9" s="52">
        <v>49</v>
      </c>
      <c r="AY9" s="52">
        <v>50</v>
      </c>
      <c r="AZ9" s="52">
        <v>51</v>
      </c>
      <c r="BA9" s="52">
        <v>52</v>
      </c>
      <c r="BB9" s="52">
        <v>53</v>
      </c>
      <c r="BC9" s="52">
        <v>54</v>
      </c>
      <c r="BD9" s="52">
        <v>55</v>
      </c>
      <c r="BE9" s="52">
        <v>56</v>
      </c>
      <c r="BF9" s="52">
        <v>57</v>
      </c>
      <c r="BG9" s="52">
        <v>58</v>
      </c>
      <c r="BH9" s="52">
        <v>59</v>
      </c>
      <c r="BI9" s="52">
        <v>60</v>
      </c>
      <c r="BJ9" s="52">
        <v>61</v>
      </c>
      <c r="BK9" s="52">
        <v>62</v>
      </c>
      <c r="BL9" s="52">
        <v>63</v>
      </c>
      <c r="BM9" s="52">
        <v>64</v>
      </c>
      <c r="BN9" s="52">
        <v>65</v>
      </c>
      <c r="BO9" s="52">
        <v>66</v>
      </c>
      <c r="BP9" s="52">
        <v>67</v>
      </c>
      <c r="BQ9" s="52">
        <v>70</v>
      </c>
      <c r="BR9" s="52">
        <v>71</v>
      </c>
      <c r="BS9" s="52">
        <v>72</v>
      </c>
      <c r="BT9" s="52">
        <v>73</v>
      </c>
      <c r="BU9" s="52">
        <v>74</v>
      </c>
      <c r="BV9" s="52">
        <v>75</v>
      </c>
      <c r="BW9" s="52">
        <v>76</v>
      </c>
      <c r="BX9" s="52">
        <v>77</v>
      </c>
      <c r="BY9" s="52">
        <v>78</v>
      </c>
      <c r="BZ9" s="52">
        <v>79</v>
      </c>
      <c r="CA9" s="52">
        <v>80</v>
      </c>
      <c r="CB9" s="52">
        <v>81</v>
      </c>
      <c r="CC9" s="52">
        <v>82</v>
      </c>
      <c r="CD9" s="52">
        <v>83</v>
      </c>
      <c r="CE9" s="52">
        <v>84</v>
      </c>
      <c r="CF9" s="52">
        <v>85</v>
      </c>
      <c r="CG9" s="52">
        <v>86</v>
      </c>
      <c r="CH9" s="52">
        <v>87</v>
      </c>
      <c r="CI9" s="52">
        <v>88</v>
      </c>
      <c r="CJ9" s="52">
        <v>89</v>
      </c>
      <c r="CK9" s="52">
        <v>90</v>
      </c>
      <c r="CL9" s="52">
        <v>91</v>
      </c>
      <c r="CM9" s="52">
        <v>92</v>
      </c>
      <c r="CN9" s="52">
        <v>93</v>
      </c>
      <c r="CO9" s="52">
        <v>94</v>
      </c>
      <c r="CP9" s="52">
        <v>95</v>
      </c>
      <c r="CQ9" s="52">
        <v>96</v>
      </c>
      <c r="CR9" s="52">
        <v>97</v>
      </c>
      <c r="CS9" s="52">
        <v>98</v>
      </c>
      <c r="CT9" s="52">
        <v>99</v>
      </c>
      <c r="CU9" s="52">
        <v>100</v>
      </c>
      <c r="CV9" s="52">
        <v>101</v>
      </c>
      <c r="CW9" s="52">
        <v>102</v>
      </c>
      <c r="CX9" s="52">
        <v>103</v>
      </c>
      <c r="CY9" s="52">
        <v>104</v>
      </c>
      <c r="CZ9" s="52">
        <v>105</v>
      </c>
      <c r="DA9" s="52">
        <v>106</v>
      </c>
      <c r="DB9" s="52">
        <v>107</v>
      </c>
      <c r="DC9" s="52">
        <v>108</v>
      </c>
      <c r="DD9" s="52">
        <v>109</v>
      </c>
      <c r="DE9" s="52">
        <v>110</v>
      </c>
      <c r="DF9" s="52">
        <v>111</v>
      </c>
      <c r="DG9" s="52">
        <v>112</v>
      </c>
      <c r="DH9" s="52">
        <v>113</v>
      </c>
      <c r="DI9" s="52">
        <v>114</v>
      </c>
      <c r="DJ9" s="52">
        <v>115</v>
      </c>
      <c r="DK9" s="52">
        <v>116</v>
      </c>
      <c r="DL9" s="52">
        <v>117</v>
      </c>
      <c r="DM9" s="52">
        <v>118</v>
      </c>
      <c r="DN9" s="52">
        <v>119</v>
      </c>
      <c r="DO9" s="52">
        <v>120</v>
      </c>
      <c r="DP9" s="52">
        <v>121</v>
      </c>
      <c r="DQ9" s="52">
        <v>122</v>
      </c>
      <c r="DR9" s="52">
        <v>123</v>
      </c>
      <c r="DS9" s="52">
        <v>124</v>
      </c>
      <c r="DT9" s="52">
        <v>125</v>
      </c>
      <c r="DU9" s="52">
        <v>126</v>
      </c>
      <c r="DV9" s="52">
        <v>127</v>
      </c>
      <c r="DW9" s="3"/>
      <c r="DX9" s="3"/>
      <c r="DY9" s="3"/>
      <c r="DZ9" s="3"/>
      <c r="EA9" s="3"/>
      <c r="EB9" s="3"/>
      <c r="EC9" s="3"/>
      <c r="ED9" s="3"/>
      <c r="EE9" s="3"/>
    </row>
    <row r="10" spans="1:160" ht="45" hidden="1" x14ac:dyDescent="0.25">
      <c r="A10" s="43">
        <v>1</v>
      </c>
      <c r="B10" s="10" t="s">
        <v>148</v>
      </c>
      <c r="C10" s="10" t="s">
        <v>149</v>
      </c>
      <c r="D10" s="37">
        <f t="shared" ref="D10:D32" si="0">IF(E10&gt;1,0,IF(F10/G10&lt;$G$8/100,0,IF(F10/G10&gt;$F$8/100,3,$D$8*(F10/G10-$G$8/100)/(($F$8-$G$8)/100))))</f>
        <v>3</v>
      </c>
      <c r="E10" s="19">
        <f t="shared" ref="E10:E41" si="1">IF(G10=0,0,F10/G10)</f>
        <v>0.99962343268306331</v>
      </c>
      <c r="F10" s="37">
        <v>1004360994.6799999</v>
      </c>
      <c r="G10" s="23">
        <v>1004739346.6799999</v>
      </c>
      <c r="H10" s="37">
        <f t="shared" ref="H10:H50" si="2">IF(J10/K10&lt;$K$8/100,0,IF(J10/K10&gt;$J$8/100,3,$H$8*(J10/K10-$K$8/100)/(($J$8-$K$8)/100)))</f>
        <v>3</v>
      </c>
      <c r="I10" s="14">
        <f t="shared" ref="I10:I41" si="3">IF(K10=0,0,J10/K10)</f>
        <v>1</v>
      </c>
      <c r="J10" s="37">
        <v>938565541.47000003</v>
      </c>
      <c r="K10" s="31">
        <v>938565541.47000003</v>
      </c>
      <c r="L10" s="37">
        <f>IF(N10/O10&lt;$O$8/100,0,IF(N10/O10&gt;$N$8/100,3,$L$8*(N10/O10-$O$8/100)/(($N$8-$O$8)/100)))</f>
        <v>3</v>
      </c>
      <c r="M10" s="14">
        <f t="shared" ref="M10:M41" si="4">IF(O10=0,0,N10/O10)</f>
        <v>0.98822809007482504</v>
      </c>
      <c r="N10" s="31">
        <f t="shared" ref="N10:N41" si="5">F10</f>
        <v>1004360994.6799999</v>
      </c>
      <c r="O10" s="31">
        <v>1016325082</v>
      </c>
      <c r="P10" s="37">
        <f>IF(R10/S10&lt;S8/100,0,IF(R10/S10&gt;R8/100,3,P8*(R10/S10-S8/100)/((R8-S8)/100)))</f>
        <v>3</v>
      </c>
      <c r="Q10" s="14">
        <f t="shared" ref="Q10:Q41" si="6">IF(S10=0,0,R10/S10)</f>
        <v>1</v>
      </c>
      <c r="R10" s="37">
        <f t="shared" ref="R10:R24" si="7">J10</f>
        <v>938565541.47000003</v>
      </c>
      <c r="S10" s="31">
        <f t="shared" ref="S10:S24" si="8">K10</f>
        <v>938565541.47000003</v>
      </c>
      <c r="T10" s="37">
        <f t="shared" ref="T10:T41" si="9">IF(V10=0,3,IF(U10&lt;0.01,3,IF(U10&gt;0.05,0,U10/(0.05-0.01)*3)))</f>
        <v>3</v>
      </c>
      <c r="U10" s="14">
        <f t="shared" ref="U10:U41" si="10">IF(AA10=0,0,(V10-W10-X10-Y10-Z10)/AA10)</f>
        <v>-0.23646345102994176</v>
      </c>
      <c r="V10" s="37">
        <v>0</v>
      </c>
      <c r="W10" s="37"/>
      <c r="X10" s="37">
        <v>165823930.22999999</v>
      </c>
      <c r="Y10" s="37">
        <v>33375647.539999999</v>
      </c>
      <c r="Z10" s="37"/>
      <c r="AA10" s="23">
        <v>842411700</v>
      </c>
      <c r="AB10" s="37">
        <f t="shared" ref="AB10:AB41" si="11">IF(AE10=0,3,IF(AD10/AE10&lt;$AE$8/100,3,IF(AD10/AE10&gt;$AD$8/100,0,3)))</f>
        <v>3</v>
      </c>
      <c r="AC10" s="19">
        <f t="shared" ref="AC10:AC41" si="12">IF(AE10=0,0,AD10/AE10)</f>
        <v>0</v>
      </c>
      <c r="AD10" s="37">
        <v>427252.5</v>
      </c>
      <c r="AE10" s="37"/>
      <c r="AF10" s="37">
        <f t="shared" ref="AF10:AF41" si="13">IF(AG10&gt;3,IF(AG10&lt;8,1,0),0)</f>
        <v>1</v>
      </c>
      <c r="AG10" s="15">
        <f t="shared" ref="AG10:AG41" si="14">AH10+4-AI10</f>
        <v>4</v>
      </c>
      <c r="AH10" s="15">
        <v>2</v>
      </c>
      <c r="AI10" s="15">
        <v>2</v>
      </c>
      <c r="AJ10" s="37"/>
      <c r="AK10" s="15"/>
      <c r="AL10" s="37"/>
      <c r="AM10" s="37"/>
      <c r="AN10" s="37"/>
      <c r="AO10" s="37"/>
      <c r="AP10" s="37"/>
      <c r="AQ10" s="37"/>
      <c r="AR10" s="37">
        <f t="shared" ref="AR10:AR41" si="15">IF(AS10&lt;0.3,0,IF(AS10&gt;0.7,2,2*AS10/0.7))</f>
        <v>1.553847341478096</v>
      </c>
      <c r="AS10" s="14">
        <f t="shared" ref="AS10:AS41" si="16">AT10/(AT10+AU10)</f>
        <v>0.54384656951733357</v>
      </c>
      <c r="AT10" s="31">
        <f t="shared" ref="AT10:AT41" si="17">F10</f>
        <v>1004360994.6799999</v>
      </c>
      <c r="AU10" s="37">
        <f t="shared" ref="AU10:AU22" si="18">AA10</f>
        <v>842411700</v>
      </c>
      <c r="AV10" s="37">
        <f>IF(AW10/1&lt;$AY$8/100,0,IF(AW10/1&gt;$AX$8/100,$AV$8,($AX$8-$AY$8)*AW10))</f>
        <v>2</v>
      </c>
      <c r="AW10" s="14">
        <f>AX10/AY10-1</f>
        <v>0.13795491293982254</v>
      </c>
      <c r="AX10" s="31">
        <f t="shared" ref="AX10:AX41" si="19">AT10</f>
        <v>1004360994.6799999</v>
      </c>
      <c r="AY10" s="37">
        <v>882601747.45000005</v>
      </c>
      <c r="AZ10" s="37">
        <v>2</v>
      </c>
      <c r="BA10" s="37">
        <f t="shared" ref="BA10:BA41" si="20">AX10</f>
        <v>1004360994.6799999</v>
      </c>
      <c r="BB10" s="37">
        <v>0</v>
      </c>
      <c r="BC10" s="37">
        <f t="shared" ref="BC10:BC41" si="21">IF(BD10&lt;$BE$8/100,1,0)</f>
        <v>1</v>
      </c>
      <c r="BD10" s="14">
        <f t="shared" ref="BD10:BD41" si="22">IF(BF10=0,0,BE10/BF10)</f>
        <v>0</v>
      </c>
      <c r="BE10" s="37"/>
      <c r="BF10" s="37">
        <v>22390393.949999999</v>
      </c>
      <c r="BG10" s="37">
        <f t="shared" ref="BG10:BG41" si="23">IF(BH10=0,1,IF(BH10/BI10&lt;0.01,1,0))</f>
        <v>1</v>
      </c>
      <c r="BH10" s="37"/>
      <c r="BI10" s="37">
        <v>4362462775.0799999</v>
      </c>
      <c r="BJ10" s="37">
        <f t="shared" ref="BJ10:BJ41" si="24">IF(BK10&lt;0.001,$BJ$8,0)</f>
        <v>4</v>
      </c>
      <c r="BK10" s="14">
        <f t="shared" ref="BK10:BK41" si="25">BL10/(BM10+BN10+BO10)</f>
        <v>0</v>
      </c>
      <c r="BL10" s="37"/>
      <c r="BM10" s="37">
        <v>1690376883.27</v>
      </c>
      <c r="BN10" s="37">
        <v>2769511.82</v>
      </c>
      <c r="BO10" s="37">
        <v>38371205.240000002</v>
      </c>
      <c r="BP10" s="38">
        <f t="shared" ref="BP10:BP34" si="26">IF(BQ10&lt;0.95,0,IF(BQ10&lt;1.05,2,0))</f>
        <v>2</v>
      </c>
      <c r="BQ10" s="26">
        <f t="shared" ref="BQ10:BQ34" si="27">(BR10/BS10/BT10)/BU10</f>
        <v>1.0300194132366154</v>
      </c>
      <c r="BR10" s="29">
        <v>532079100</v>
      </c>
      <c r="BS10" s="27">
        <v>460.8</v>
      </c>
      <c r="BT10" s="28">
        <v>12</v>
      </c>
      <c r="BU10" s="30">
        <v>93419.4</v>
      </c>
      <c r="BV10" s="37">
        <f t="shared" ref="BV10:BV41" si="28">IF(BW10&lt;0.7,0,IF(BW10&lt;0.8,2,0))</f>
        <v>2</v>
      </c>
      <c r="BW10" s="14">
        <f t="shared" ref="BW10:BW41" si="29">BX10/BY10</f>
        <v>0.71140411799712544</v>
      </c>
      <c r="BX10" s="31">
        <v>1313801700</v>
      </c>
      <c r="BY10" s="31">
        <f t="shared" ref="BY10:BY41" si="30">AT10+AU10</f>
        <v>1846772694.6799998</v>
      </c>
      <c r="BZ10" s="37">
        <f t="shared" ref="BZ10:BZ41" si="31">IF((CB10+CC10)/CD10&lt;0.6,0,2)</f>
        <v>2</v>
      </c>
      <c r="CA10" s="17">
        <f t="shared" ref="CA10:CA41" si="32">(CB10+CC10)/CD10</f>
        <v>1.7272727272727273</v>
      </c>
      <c r="CB10" s="37">
        <v>22</v>
      </c>
      <c r="CC10" s="37">
        <v>16</v>
      </c>
      <c r="CD10" s="37">
        <v>22</v>
      </c>
      <c r="CE10" s="37">
        <f>IF(CG10/CH10&lt;CG8/100,0,IF(CG10/CH10&gt;CH8/100,3,CE8*(CG10/CH10-CE8/100)/((CG8-CH8)/100)))</f>
        <v>3</v>
      </c>
      <c r="CF10" s="14">
        <f t="shared" ref="CF10:CF41" si="33">CG10/CH10</f>
        <v>1</v>
      </c>
      <c r="CG10" s="37">
        <v>2</v>
      </c>
      <c r="CH10" s="37">
        <v>2</v>
      </c>
      <c r="CI10" s="37">
        <f t="shared" ref="CI10:CI41" si="34">IF(CJ10&gt;0,0,5)</f>
        <v>5</v>
      </c>
      <c r="CJ10" s="37">
        <v>0</v>
      </c>
      <c r="CK10" s="37">
        <f t="shared" ref="CK10:CK41" si="35">IF(CL10/CM10&lt;$CL$8/100,0,IF(CL10/CM10&gt;$CM$8/100,$CK$8,$CK$8*(CL10/CM10-$CK$8/100)/(($CL$8-$CM$8)/100)))</f>
        <v>2</v>
      </c>
      <c r="CL10" s="18">
        <v>34</v>
      </c>
      <c r="CM10" s="18">
        <v>34</v>
      </c>
      <c r="CN10" s="37">
        <f t="shared" ref="CN10:CN41" si="36">IF(CO10&gt;0,0,3)</f>
        <v>3</v>
      </c>
      <c r="CO10" s="37">
        <v>0</v>
      </c>
      <c r="CP10" s="37">
        <f t="shared" ref="CP10:CP41" si="37">IF(CQ10&gt;0,0,3)</f>
        <v>3</v>
      </c>
      <c r="CQ10" s="37">
        <v>0</v>
      </c>
      <c r="CR10" s="37">
        <f t="shared" ref="CR10:CR41" si="38">IF(CT10/CS10&lt;0.95,0,5*(CS10/CT10))</f>
        <v>5</v>
      </c>
      <c r="CS10" s="37">
        <v>4</v>
      </c>
      <c r="CT10" s="37">
        <v>4</v>
      </c>
      <c r="CU10" s="37">
        <f t="shared" ref="CU10:CU41" si="39">IF(CW10/CV10&lt;0.95,0,5*(CV10/CW10))</f>
        <v>5</v>
      </c>
      <c r="CV10" s="37">
        <v>6</v>
      </c>
      <c r="CW10" s="37">
        <v>6</v>
      </c>
      <c r="CX10" s="37">
        <f t="shared" ref="CX10:CX41" si="40">IF(CY10&gt;0,0,4)</f>
        <v>4</v>
      </c>
      <c r="CY10" s="37"/>
      <c r="CZ10" s="37">
        <v>384.12</v>
      </c>
      <c r="DA10" s="37">
        <f t="shared" ref="DA10:DA41" si="41">IF(DC10/DD10&gt;1,0,IF(DC10/DD10&lt;$DD$8/100,0,IF(DC10/DD10&gt;$DC$8/100,$DA$8,$DA$8*(DC10/DD10-$DD$8/100)/(($DC$8-$DD$8)/100))))</f>
        <v>4</v>
      </c>
      <c r="DB10" s="14">
        <f t="shared" ref="DB10:DB41" si="42">DC10/DD10</f>
        <v>1</v>
      </c>
      <c r="DC10" s="37">
        <v>954921.22</v>
      </c>
      <c r="DD10" s="37">
        <v>954921.22</v>
      </c>
      <c r="DE10" s="37">
        <f t="shared" ref="DE10:DE41" si="43">IF(DF10&gt;0.01,0,3)</f>
        <v>3</v>
      </c>
      <c r="DF10" s="14">
        <f t="shared" ref="DF10:DF41" si="44">IF(DH10=0,0,DG10/DH10)</f>
        <v>0</v>
      </c>
      <c r="DG10" s="37">
        <v>0</v>
      </c>
      <c r="DH10" s="37">
        <v>954493.97</v>
      </c>
      <c r="DI10" s="37">
        <f t="shared" ref="DI10:DI41" si="45">IF(DJ10&gt;0,0,3)</f>
        <v>3</v>
      </c>
      <c r="DJ10" s="37"/>
      <c r="DK10" s="37"/>
      <c r="DL10" s="37">
        <f t="shared" ref="DL10:DL41" si="46">IF(DM10&lt;0.9,0,5*DM10)</f>
        <v>5</v>
      </c>
      <c r="DM10" s="16">
        <f t="shared" ref="DM10:DM41" si="47">DN10/DO10</f>
        <v>1</v>
      </c>
      <c r="DN10" s="34">
        <v>136</v>
      </c>
      <c r="DO10" s="34">
        <v>136</v>
      </c>
      <c r="DP10" s="37">
        <f t="shared" ref="DP10:DP41" si="48">IF(DR10/DS10&lt;$DS$8/100,0,IF(DR10/DS10&gt;$DR$8/100,$DP$8,$DP$8*(DR10/DS10-$DS$8/100)/(($DR$8-$DS$8)/100)))</f>
        <v>4</v>
      </c>
      <c r="DQ10" s="14">
        <f t="shared" ref="DQ10:DQ41" si="49">DR10/DS10</f>
        <v>1</v>
      </c>
      <c r="DR10" s="34">
        <v>1495</v>
      </c>
      <c r="DS10" s="34">
        <v>1495</v>
      </c>
      <c r="DT10" s="22">
        <f t="shared" ref="DT10:DT41" si="50">D10+H10+L10+P10+T10+AB10+AF10+AJ10+AN10+AR10+AV10+AZ10+BC10+BG10+BJ10+BP10+BV10+BZ10+CE10+CI10+CK10+CN10+CP10+CR10+CU10+CX10+DA10+DE10+DI10+DL10+DP10</f>
        <v>85.553847341478104</v>
      </c>
      <c r="DU10" s="57">
        <f t="shared" ref="DU10:DU41" si="51">IF(DT10&gt;70,IF(DT10&gt;85,1,2),3)</f>
        <v>1</v>
      </c>
      <c r="DV10" s="57">
        <f>RANK(DT10,$DT$10:$DT$79)</f>
        <v>1</v>
      </c>
      <c r="DW10" s="3"/>
      <c r="DX10" s="3"/>
      <c r="DY10" s="3"/>
      <c r="DZ10" s="3"/>
      <c r="EA10" s="3"/>
      <c r="EB10" s="3"/>
      <c r="EC10" s="3"/>
      <c r="ED10" s="3"/>
      <c r="EE10" s="3"/>
    </row>
    <row r="11" spans="1:160" ht="60" hidden="1" x14ac:dyDescent="0.25">
      <c r="A11" s="44">
        <v>27</v>
      </c>
      <c r="B11" s="10" t="s">
        <v>151</v>
      </c>
      <c r="C11" s="10" t="s">
        <v>175</v>
      </c>
      <c r="D11" s="37">
        <f t="shared" si="0"/>
        <v>3</v>
      </c>
      <c r="E11" s="19">
        <f t="shared" si="1"/>
        <v>1</v>
      </c>
      <c r="F11" s="37">
        <v>592400</v>
      </c>
      <c r="G11" s="37">
        <v>592400</v>
      </c>
      <c r="H11" s="37">
        <f t="shared" si="2"/>
        <v>3</v>
      </c>
      <c r="I11" s="14">
        <f t="shared" si="3"/>
        <v>1</v>
      </c>
      <c r="J11" s="37">
        <v>592400</v>
      </c>
      <c r="K11" s="37">
        <v>592400</v>
      </c>
      <c r="L11" s="37">
        <f>IF(N11/O11&lt;$O$8/100,0,IF(N11/O11&gt;$N$8/100,3,$L$8*(N11/O11-$O$8/100)/(($N$8-$O$8)/100)))</f>
        <v>3</v>
      </c>
      <c r="M11" s="14">
        <f t="shared" si="4"/>
        <v>1</v>
      </c>
      <c r="N11" s="31">
        <f t="shared" si="5"/>
        <v>592400</v>
      </c>
      <c r="O11" s="37">
        <v>592400</v>
      </c>
      <c r="P11" s="37">
        <f t="shared" ref="P11:P42" si="52">IF(R11/S11&lt;$S$8/100,0,IF(R11/S11&gt;$R$8/100,3,$P$8*(R11/S11-$S$8/100)/(($R$8-$S$8)/100)))</f>
        <v>3</v>
      </c>
      <c r="Q11" s="14">
        <f t="shared" si="6"/>
        <v>1</v>
      </c>
      <c r="R11" s="37">
        <f t="shared" si="7"/>
        <v>592400</v>
      </c>
      <c r="S11" s="31">
        <f t="shared" si="8"/>
        <v>592400</v>
      </c>
      <c r="T11" s="37">
        <f t="shared" si="9"/>
        <v>3</v>
      </c>
      <c r="U11" s="14">
        <f t="shared" si="10"/>
        <v>-6.6291165556854575E-2</v>
      </c>
      <c r="V11" s="37"/>
      <c r="W11" s="37"/>
      <c r="X11" s="37">
        <v>1304146.1000000001</v>
      </c>
      <c r="Y11" s="37">
        <v>1304146.1000000001</v>
      </c>
      <c r="Z11" s="37"/>
      <c r="AA11" s="37">
        <v>39346000</v>
      </c>
      <c r="AB11" s="37">
        <f t="shared" si="11"/>
        <v>3</v>
      </c>
      <c r="AC11" s="19">
        <f t="shared" si="12"/>
        <v>0</v>
      </c>
      <c r="AD11" s="37"/>
      <c r="AE11" s="37"/>
      <c r="AF11" s="37">
        <f t="shared" si="13"/>
        <v>1</v>
      </c>
      <c r="AG11" s="15">
        <f t="shared" si="14"/>
        <v>4</v>
      </c>
      <c r="AH11" s="15">
        <v>6</v>
      </c>
      <c r="AI11" s="15">
        <v>6</v>
      </c>
      <c r="AJ11" s="37"/>
      <c r="AK11" s="15"/>
      <c r="AL11" s="37"/>
      <c r="AM11" s="37"/>
      <c r="AN11" s="37"/>
      <c r="AO11" s="37"/>
      <c r="AP11" s="37"/>
      <c r="AQ11" s="37"/>
      <c r="AR11" s="37">
        <f t="shared" si="15"/>
        <v>0</v>
      </c>
      <c r="AS11" s="14">
        <f t="shared" si="16"/>
        <v>1.4832842577569456E-2</v>
      </c>
      <c r="AT11" s="31">
        <f t="shared" si="17"/>
        <v>592400</v>
      </c>
      <c r="AU11" s="37">
        <f t="shared" si="18"/>
        <v>39346000</v>
      </c>
      <c r="AV11" s="37">
        <v>2</v>
      </c>
      <c r="AW11" s="14">
        <v>0</v>
      </c>
      <c r="AX11" s="31">
        <f t="shared" si="19"/>
        <v>592400</v>
      </c>
      <c r="AY11" s="37">
        <v>0</v>
      </c>
      <c r="AZ11" s="37">
        <v>2</v>
      </c>
      <c r="BA11" s="37">
        <f t="shared" si="20"/>
        <v>592400</v>
      </c>
      <c r="BB11" s="37">
        <v>0</v>
      </c>
      <c r="BC11" s="37">
        <f t="shared" si="21"/>
        <v>1</v>
      </c>
      <c r="BD11" s="14">
        <f t="shared" si="22"/>
        <v>0</v>
      </c>
      <c r="BE11" s="37"/>
      <c r="BF11" s="37"/>
      <c r="BG11" s="37">
        <f t="shared" si="23"/>
        <v>1</v>
      </c>
      <c r="BH11" s="37"/>
      <c r="BI11" s="37"/>
      <c r="BJ11" s="37">
        <f t="shared" si="24"/>
        <v>4</v>
      </c>
      <c r="BK11" s="14">
        <f t="shared" si="25"/>
        <v>0</v>
      </c>
      <c r="BL11" s="37"/>
      <c r="BM11" s="37">
        <v>11774218.51</v>
      </c>
      <c r="BN11" s="37"/>
      <c r="BO11" s="37">
        <v>8117490.7699999996</v>
      </c>
      <c r="BP11" s="37">
        <f t="shared" si="26"/>
        <v>2</v>
      </c>
      <c r="BQ11" s="14">
        <f t="shared" si="27"/>
        <v>1.0185553544978656</v>
      </c>
      <c r="BR11" s="37">
        <v>8031600</v>
      </c>
      <c r="BS11" s="37">
        <v>12.7</v>
      </c>
      <c r="BT11" s="37">
        <v>12</v>
      </c>
      <c r="BU11" s="30">
        <v>51740.72</v>
      </c>
      <c r="BV11" s="37">
        <f t="shared" si="28"/>
        <v>2</v>
      </c>
      <c r="BW11" s="14">
        <f t="shared" si="29"/>
        <v>0.7338676561905334</v>
      </c>
      <c r="BX11" s="37">
        <v>29309500</v>
      </c>
      <c r="BY11" s="31">
        <f t="shared" si="30"/>
        <v>39938400</v>
      </c>
      <c r="BZ11" s="37">
        <f t="shared" si="31"/>
        <v>2</v>
      </c>
      <c r="CA11" s="17">
        <f t="shared" si="32"/>
        <v>1.6666666666666667</v>
      </c>
      <c r="CB11" s="37">
        <v>2</v>
      </c>
      <c r="CC11" s="37">
        <v>3</v>
      </c>
      <c r="CD11" s="37">
        <v>3</v>
      </c>
      <c r="CE11" s="37">
        <f t="shared" ref="CE11:CE42" si="53">IF(CG11/CH11&lt;$CG$8/100,0,IF(CG11/CH11&gt;$CH$8/100,3,$CE$8*(CG11/CH11-$CE$8/100)/(($CG$8-$CH$8)/100)))</f>
        <v>3</v>
      </c>
      <c r="CF11" s="14">
        <f t="shared" si="33"/>
        <v>1</v>
      </c>
      <c r="CG11" s="37">
        <v>1</v>
      </c>
      <c r="CH11" s="37">
        <v>1</v>
      </c>
      <c r="CI11" s="37">
        <f t="shared" si="34"/>
        <v>5</v>
      </c>
      <c r="CJ11" s="37"/>
      <c r="CK11" s="37">
        <f t="shared" si="35"/>
        <v>2</v>
      </c>
      <c r="CL11" s="18">
        <v>35</v>
      </c>
      <c r="CM11" s="18">
        <v>35</v>
      </c>
      <c r="CN11" s="37">
        <f t="shared" si="36"/>
        <v>3</v>
      </c>
      <c r="CO11" s="37"/>
      <c r="CP11" s="37">
        <f t="shared" si="37"/>
        <v>3</v>
      </c>
      <c r="CQ11" s="37"/>
      <c r="CR11" s="37">
        <f t="shared" si="38"/>
        <v>5</v>
      </c>
      <c r="CS11" s="37">
        <v>4</v>
      </c>
      <c r="CT11" s="37">
        <v>4</v>
      </c>
      <c r="CU11" s="37">
        <f t="shared" si="39"/>
        <v>5</v>
      </c>
      <c r="CV11" s="37">
        <v>6</v>
      </c>
      <c r="CW11" s="37">
        <v>6</v>
      </c>
      <c r="CX11" s="37">
        <f t="shared" si="40"/>
        <v>4</v>
      </c>
      <c r="CY11" s="37">
        <v>0</v>
      </c>
      <c r="CZ11" s="37">
        <v>23.09</v>
      </c>
      <c r="DA11" s="37">
        <f t="shared" si="41"/>
        <v>4</v>
      </c>
      <c r="DB11" s="14">
        <f t="shared" si="42"/>
        <v>1</v>
      </c>
      <c r="DC11" s="37">
        <v>39346</v>
      </c>
      <c r="DD11" s="37">
        <v>39346</v>
      </c>
      <c r="DE11" s="37">
        <f t="shared" si="43"/>
        <v>3</v>
      </c>
      <c r="DF11" s="14">
        <f t="shared" si="44"/>
        <v>0</v>
      </c>
      <c r="DG11" s="37">
        <v>0</v>
      </c>
      <c r="DH11" s="37">
        <v>39346</v>
      </c>
      <c r="DI11" s="37">
        <f t="shared" si="45"/>
        <v>3</v>
      </c>
      <c r="DJ11" s="37"/>
      <c r="DK11" s="37"/>
      <c r="DL11" s="37">
        <f t="shared" si="46"/>
        <v>5</v>
      </c>
      <c r="DM11" s="16">
        <f t="shared" si="47"/>
        <v>1</v>
      </c>
      <c r="DN11" s="34">
        <v>15</v>
      </c>
      <c r="DO11" s="34">
        <v>15</v>
      </c>
      <c r="DP11" s="37">
        <f t="shared" si="48"/>
        <v>4</v>
      </c>
      <c r="DQ11" s="14">
        <f t="shared" si="49"/>
        <v>1</v>
      </c>
      <c r="DR11" s="34">
        <v>48</v>
      </c>
      <c r="DS11" s="34">
        <v>48</v>
      </c>
      <c r="DT11" s="22">
        <f t="shared" si="50"/>
        <v>84</v>
      </c>
      <c r="DU11" s="57">
        <f t="shared" si="51"/>
        <v>2</v>
      </c>
      <c r="DV11" s="57">
        <f t="shared" ref="DV11:DV74" si="54">RANK(DT11,$DT$10:$DT$79)</f>
        <v>2</v>
      </c>
      <c r="DW11" s="3"/>
      <c r="DX11" s="3"/>
      <c r="DY11" s="3"/>
      <c r="DZ11" s="3"/>
      <c r="EA11" s="3"/>
      <c r="EB11" s="3"/>
      <c r="EC11" s="3"/>
      <c r="ED11" s="3"/>
      <c r="EE11" s="3"/>
    </row>
    <row r="12" spans="1:160" ht="75" hidden="1" x14ac:dyDescent="0.25">
      <c r="A12" s="44">
        <v>35</v>
      </c>
      <c r="B12" s="10" t="s">
        <v>151</v>
      </c>
      <c r="C12" s="10" t="s">
        <v>183</v>
      </c>
      <c r="D12" s="37">
        <f t="shared" si="0"/>
        <v>3</v>
      </c>
      <c r="E12" s="19">
        <f t="shared" si="1"/>
        <v>1</v>
      </c>
      <c r="F12" s="37">
        <v>4782688</v>
      </c>
      <c r="G12" s="37">
        <v>4782688</v>
      </c>
      <c r="H12" s="37">
        <f t="shared" si="2"/>
        <v>3</v>
      </c>
      <c r="I12" s="14">
        <f t="shared" si="3"/>
        <v>1</v>
      </c>
      <c r="J12" s="37">
        <v>4782688</v>
      </c>
      <c r="K12" s="37">
        <v>4782688</v>
      </c>
      <c r="L12" s="37">
        <f>IF(N12/O12&lt;$O$8/100,0,IF(N12/O12&gt;$N$8/100,3,$L$8*(N12/O12-$O$8/100)/(($N$8-$O$8)/100)))</f>
        <v>3</v>
      </c>
      <c r="M12" s="14">
        <f t="shared" si="4"/>
        <v>1</v>
      </c>
      <c r="N12" s="31">
        <f t="shared" si="5"/>
        <v>4782688</v>
      </c>
      <c r="O12" s="37">
        <v>4782688</v>
      </c>
      <c r="P12" s="37">
        <f t="shared" si="52"/>
        <v>3</v>
      </c>
      <c r="Q12" s="14">
        <f t="shared" si="6"/>
        <v>1</v>
      </c>
      <c r="R12" s="37">
        <f t="shared" si="7"/>
        <v>4782688</v>
      </c>
      <c r="S12" s="31">
        <f t="shared" si="8"/>
        <v>4782688</v>
      </c>
      <c r="T12" s="37">
        <f t="shared" si="9"/>
        <v>3</v>
      </c>
      <c r="U12" s="14">
        <f t="shared" si="10"/>
        <v>-7.2288905776658099E-2</v>
      </c>
      <c r="V12" s="24" t="s">
        <v>222</v>
      </c>
      <c r="W12" s="37">
        <v>0</v>
      </c>
      <c r="X12" s="37">
        <v>2083200</v>
      </c>
      <c r="Y12" s="37">
        <v>2083200</v>
      </c>
      <c r="Z12" s="37">
        <v>0</v>
      </c>
      <c r="AA12" s="37">
        <v>57635400</v>
      </c>
      <c r="AB12" s="37">
        <f t="shared" si="11"/>
        <v>3</v>
      </c>
      <c r="AC12" s="19">
        <f t="shared" si="12"/>
        <v>0</v>
      </c>
      <c r="AD12" s="37">
        <v>0</v>
      </c>
      <c r="AE12" s="37">
        <v>1484100</v>
      </c>
      <c r="AF12" s="37">
        <f t="shared" si="13"/>
        <v>1</v>
      </c>
      <c r="AG12" s="15">
        <f t="shared" si="14"/>
        <v>4</v>
      </c>
      <c r="AH12" s="15">
        <v>5</v>
      </c>
      <c r="AI12" s="15">
        <v>5</v>
      </c>
      <c r="AJ12" s="37"/>
      <c r="AK12" s="15"/>
      <c r="AL12" s="37"/>
      <c r="AM12" s="37"/>
      <c r="AN12" s="37"/>
      <c r="AO12" s="37"/>
      <c r="AP12" s="37"/>
      <c r="AQ12" s="37"/>
      <c r="AR12" s="37">
        <f t="shared" si="15"/>
        <v>0</v>
      </c>
      <c r="AS12" s="14">
        <f t="shared" si="16"/>
        <v>7.6623430054441916E-2</v>
      </c>
      <c r="AT12" s="31">
        <f t="shared" si="17"/>
        <v>4782688</v>
      </c>
      <c r="AU12" s="37">
        <f t="shared" si="18"/>
        <v>57635400</v>
      </c>
      <c r="AV12" s="37">
        <f t="shared" ref="AV12:AV23" si="55">IF(AW12/1&lt;$AY$8/100,0,IF(AW12/1&gt;$AX$8/100,$AV$8,($AX$8-$AY$8)*AW12))</f>
        <v>0</v>
      </c>
      <c r="AW12" s="14">
        <f t="shared" ref="AW12:AW23" si="56">AX12/AY12-1</f>
        <v>-0.29793993655358653</v>
      </c>
      <c r="AX12" s="31">
        <f t="shared" si="19"/>
        <v>4782688</v>
      </c>
      <c r="AY12" s="37">
        <v>6812363</v>
      </c>
      <c r="AZ12" s="37">
        <v>2</v>
      </c>
      <c r="BA12" s="37">
        <f t="shared" si="20"/>
        <v>4782688</v>
      </c>
      <c r="BB12" s="37">
        <v>0</v>
      </c>
      <c r="BC12" s="37">
        <f t="shared" si="21"/>
        <v>1</v>
      </c>
      <c r="BD12" s="14">
        <f t="shared" si="22"/>
        <v>0</v>
      </c>
      <c r="BE12" s="37">
        <v>0</v>
      </c>
      <c r="BF12" s="37">
        <v>0</v>
      </c>
      <c r="BG12" s="37">
        <f t="shared" si="23"/>
        <v>1</v>
      </c>
      <c r="BH12" s="37">
        <v>0</v>
      </c>
      <c r="BI12" s="37">
        <v>0</v>
      </c>
      <c r="BJ12" s="37">
        <f t="shared" si="24"/>
        <v>4</v>
      </c>
      <c r="BK12" s="14">
        <f t="shared" si="25"/>
        <v>0</v>
      </c>
      <c r="BL12" s="37">
        <v>0</v>
      </c>
      <c r="BM12" s="37">
        <v>116903779.54000001</v>
      </c>
      <c r="BN12" s="37">
        <v>0</v>
      </c>
      <c r="BO12" s="37">
        <v>5710353.9699999997</v>
      </c>
      <c r="BP12" s="37">
        <f t="shared" si="26"/>
        <v>2</v>
      </c>
      <c r="BQ12" s="14">
        <f t="shared" si="27"/>
        <v>1.012785552051906</v>
      </c>
      <c r="BR12" s="37">
        <v>19996700</v>
      </c>
      <c r="BS12" s="37">
        <v>31.8</v>
      </c>
      <c r="BT12" s="37">
        <v>12</v>
      </c>
      <c r="BU12" s="30">
        <v>51740.72</v>
      </c>
      <c r="BV12" s="37">
        <f t="shared" si="28"/>
        <v>2</v>
      </c>
      <c r="BW12" s="14">
        <f t="shared" si="29"/>
        <v>0.76575078685524622</v>
      </c>
      <c r="BX12" s="37">
        <v>47796700</v>
      </c>
      <c r="BY12" s="31">
        <f t="shared" si="30"/>
        <v>62418088</v>
      </c>
      <c r="BZ12" s="37">
        <f t="shared" si="31"/>
        <v>2</v>
      </c>
      <c r="CA12" s="17">
        <f t="shared" si="32"/>
        <v>1</v>
      </c>
      <c r="CB12" s="37">
        <v>1</v>
      </c>
      <c r="CC12" s="37">
        <v>1</v>
      </c>
      <c r="CD12" s="37">
        <v>2</v>
      </c>
      <c r="CE12" s="37">
        <f t="shared" si="53"/>
        <v>3</v>
      </c>
      <c r="CF12" s="14">
        <f t="shared" si="33"/>
        <v>1</v>
      </c>
      <c r="CG12" s="37">
        <v>2</v>
      </c>
      <c r="CH12" s="37">
        <v>2</v>
      </c>
      <c r="CI12" s="37">
        <f t="shared" si="34"/>
        <v>5</v>
      </c>
      <c r="CJ12" s="37">
        <v>0</v>
      </c>
      <c r="CK12" s="37">
        <f t="shared" si="35"/>
        <v>2</v>
      </c>
      <c r="CL12" s="18">
        <v>37</v>
      </c>
      <c r="CM12" s="18">
        <v>37</v>
      </c>
      <c r="CN12" s="37">
        <f t="shared" si="36"/>
        <v>3</v>
      </c>
      <c r="CO12" s="37">
        <v>0</v>
      </c>
      <c r="CP12" s="37">
        <f t="shared" si="37"/>
        <v>3</v>
      </c>
      <c r="CQ12" s="37">
        <v>0</v>
      </c>
      <c r="CR12" s="37">
        <f t="shared" si="38"/>
        <v>5</v>
      </c>
      <c r="CS12" s="37">
        <v>4</v>
      </c>
      <c r="CT12" s="37">
        <v>4</v>
      </c>
      <c r="CU12" s="37">
        <f t="shared" si="39"/>
        <v>5</v>
      </c>
      <c r="CV12" s="37">
        <v>6</v>
      </c>
      <c r="CW12" s="37">
        <v>6</v>
      </c>
      <c r="CX12" s="37">
        <f t="shared" si="40"/>
        <v>4</v>
      </c>
      <c r="CY12" s="37">
        <v>0</v>
      </c>
      <c r="CZ12" s="37">
        <v>15.2</v>
      </c>
      <c r="DA12" s="37">
        <f t="shared" si="41"/>
        <v>4</v>
      </c>
      <c r="DB12" s="14">
        <f t="shared" si="42"/>
        <v>1</v>
      </c>
      <c r="DC12" s="37">
        <v>68820.25</v>
      </c>
      <c r="DD12" s="37">
        <v>68820.25</v>
      </c>
      <c r="DE12" s="37">
        <f t="shared" si="43"/>
        <v>3</v>
      </c>
      <c r="DF12" s="14">
        <f t="shared" si="44"/>
        <v>0</v>
      </c>
      <c r="DG12" s="37">
        <v>0</v>
      </c>
      <c r="DH12" s="37">
        <v>68820.25</v>
      </c>
      <c r="DI12" s="37">
        <f t="shared" si="45"/>
        <v>3</v>
      </c>
      <c r="DJ12" s="37"/>
      <c r="DK12" s="37"/>
      <c r="DL12" s="37">
        <f t="shared" si="46"/>
        <v>5</v>
      </c>
      <c r="DM12" s="16">
        <f t="shared" si="47"/>
        <v>1</v>
      </c>
      <c r="DN12" s="34">
        <v>5</v>
      </c>
      <c r="DO12" s="34">
        <v>5</v>
      </c>
      <c r="DP12" s="37">
        <f t="shared" si="48"/>
        <v>4</v>
      </c>
      <c r="DQ12" s="14">
        <f t="shared" si="49"/>
        <v>1</v>
      </c>
      <c r="DR12" s="34">
        <v>62</v>
      </c>
      <c r="DS12" s="34">
        <v>62</v>
      </c>
      <c r="DT12" s="22">
        <f t="shared" si="50"/>
        <v>82</v>
      </c>
      <c r="DU12" s="57">
        <f t="shared" si="51"/>
        <v>2</v>
      </c>
      <c r="DV12" s="57">
        <f t="shared" si="54"/>
        <v>3</v>
      </c>
      <c r="DW12" s="3"/>
      <c r="DX12" s="3"/>
      <c r="DY12" s="3"/>
      <c r="DZ12" s="3"/>
      <c r="EA12" s="3"/>
      <c r="EB12" s="3"/>
      <c r="EC12" s="3"/>
      <c r="ED12" s="3"/>
      <c r="EE12" s="3"/>
    </row>
    <row r="13" spans="1:160" ht="60" hidden="1" x14ac:dyDescent="0.25">
      <c r="A13" s="44">
        <v>5</v>
      </c>
      <c r="B13" s="10" t="s">
        <v>148</v>
      </c>
      <c r="C13" s="10" t="s">
        <v>154</v>
      </c>
      <c r="D13" s="37">
        <f t="shared" si="0"/>
        <v>3</v>
      </c>
      <c r="E13" s="19">
        <f t="shared" si="1"/>
        <v>0.99995503514376993</v>
      </c>
      <c r="F13" s="37">
        <v>6259718.5199999996</v>
      </c>
      <c r="G13" s="37">
        <v>6260000</v>
      </c>
      <c r="H13" s="37">
        <f t="shared" si="2"/>
        <v>3</v>
      </c>
      <c r="I13" s="14">
        <f t="shared" si="3"/>
        <v>0.98343213099041527</v>
      </c>
      <c r="J13" s="36">
        <v>6156285.1399999997</v>
      </c>
      <c r="K13" s="36">
        <v>6260000</v>
      </c>
      <c r="L13" s="37">
        <f>IF(N13/O13&lt;$O$8/100,0,IF(N13/O13&gt;$N$8/100,3,$L$8*(N13/O13-$O$8/100)/(($N$8-$O$8)/100)))</f>
        <v>3</v>
      </c>
      <c r="M13" s="14">
        <f t="shared" si="4"/>
        <v>0.99995503514376993</v>
      </c>
      <c r="N13" s="31">
        <f t="shared" si="5"/>
        <v>6259718.5199999996</v>
      </c>
      <c r="O13" s="37">
        <v>6260000</v>
      </c>
      <c r="P13" s="37">
        <f t="shared" si="52"/>
        <v>3</v>
      </c>
      <c r="Q13" s="14">
        <f t="shared" si="6"/>
        <v>0.98343213099041527</v>
      </c>
      <c r="R13" s="37">
        <f t="shared" si="7"/>
        <v>6156285.1399999997</v>
      </c>
      <c r="S13" s="31">
        <f t="shared" si="8"/>
        <v>6260000</v>
      </c>
      <c r="T13" s="37">
        <f t="shared" si="9"/>
        <v>3</v>
      </c>
      <c r="U13" s="14">
        <f t="shared" si="10"/>
        <v>-0.22974303719302691</v>
      </c>
      <c r="V13" s="24" t="s">
        <v>222</v>
      </c>
      <c r="W13" s="37">
        <v>0</v>
      </c>
      <c r="X13" s="37">
        <v>7254940.5</v>
      </c>
      <c r="Y13" s="37">
        <v>7254940.5</v>
      </c>
      <c r="Z13" s="37">
        <v>0</v>
      </c>
      <c r="AA13" s="37">
        <v>63157000</v>
      </c>
      <c r="AB13" s="37">
        <f t="shared" si="11"/>
        <v>0</v>
      </c>
      <c r="AC13" s="19">
        <f t="shared" si="12"/>
        <v>0.49552534490065064</v>
      </c>
      <c r="AD13" s="37">
        <v>1583218.09</v>
      </c>
      <c r="AE13" s="37">
        <v>3195029.49</v>
      </c>
      <c r="AF13" s="37">
        <f t="shared" si="13"/>
        <v>1</v>
      </c>
      <c r="AG13" s="15">
        <f t="shared" si="14"/>
        <v>4</v>
      </c>
      <c r="AH13" s="15">
        <v>4</v>
      </c>
      <c r="AI13" s="15">
        <v>4</v>
      </c>
      <c r="AJ13" s="37"/>
      <c r="AK13" s="15"/>
      <c r="AL13" s="37"/>
      <c r="AM13" s="37"/>
      <c r="AN13" s="37"/>
      <c r="AO13" s="37"/>
      <c r="AP13" s="37"/>
      <c r="AQ13" s="37"/>
      <c r="AR13" s="37">
        <f t="shared" si="15"/>
        <v>0</v>
      </c>
      <c r="AS13" s="14">
        <f t="shared" si="16"/>
        <v>9.017594973459428E-2</v>
      </c>
      <c r="AT13" s="31">
        <f t="shared" si="17"/>
        <v>6259718.5199999996</v>
      </c>
      <c r="AU13" s="37">
        <f t="shared" si="18"/>
        <v>63157000</v>
      </c>
      <c r="AV13" s="37">
        <f t="shared" si="55"/>
        <v>2</v>
      </c>
      <c r="AW13" s="14">
        <f t="shared" si="56"/>
        <v>0.13734955588690734</v>
      </c>
      <c r="AX13" s="31">
        <f t="shared" si="19"/>
        <v>6259718.5199999996</v>
      </c>
      <c r="AY13" s="37">
        <v>5503777.1699999999</v>
      </c>
      <c r="AZ13" s="37">
        <v>2</v>
      </c>
      <c r="BA13" s="37">
        <f t="shared" si="20"/>
        <v>6259718.5199999996</v>
      </c>
      <c r="BB13" s="37">
        <v>0</v>
      </c>
      <c r="BC13" s="37">
        <f t="shared" si="21"/>
        <v>1</v>
      </c>
      <c r="BD13" s="14">
        <f t="shared" si="22"/>
        <v>0</v>
      </c>
      <c r="BE13" s="37">
        <v>0</v>
      </c>
      <c r="BF13" s="37">
        <v>1583218.09</v>
      </c>
      <c r="BG13" s="37">
        <f t="shared" si="23"/>
        <v>1</v>
      </c>
      <c r="BH13" s="37">
        <v>0</v>
      </c>
      <c r="BI13" s="37">
        <v>198204984.94</v>
      </c>
      <c r="BJ13" s="37">
        <f t="shared" si="24"/>
        <v>4</v>
      </c>
      <c r="BK13" s="14">
        <f t="shared" si="25"/>
        <v>0</v>
      </c>
      <c r="BL13" s="37">
        <v>0</v>
      </c>
      <c r="BM13" s="37">
        <v>53822313.890000001</v>
      </c>
      <c r="BN13" s="37">
        <v>0</v>
      </c>
      <c r="BO13" s="37">
        <v>140454.41</v>
      </c>
      <c r="BP13" s="37">
        <f t="shared" si="26"/>
        <v>2</v>
      </c>
      <c r="BQ13" s="14">
        <f t="shared" si="27"/>
        <v>1.0484536891621081</v>
      </c>
      <c r="BR13" s="37">
        <v>22107400</v>
      </c>
      <c r="BS13" s="37">
        <v>32.6</v>
      </c>
      <c r="BT13" s="37">
        <v>12</v>
      </c>
      <c r="BU13" s="30">
        <v>53900.1</v>
      </c>
      <c r="BV13" s="37">
        <f t="shared" si="28"/>
        <v>2</v>
      </c>
      <c r="BW13" s="14">
        <f t="shared" si="29"/>
        <v>0.72073749936170273</v>
      </c>
      <c r="BX13" s="37">
        <v>50031232.119999997</v>
      </c>
      <c r="BY13" s="31">
        <f t="shared" si="30"/>
        <v>69416718.519999996</v>
      </c>
      <c r="BZ13" s="37">
        <f t="shared" si="31"/>
        <v>2</v>
      </c>
      <c r="CA13" s="17">
        <f t="shared" si="32"/>
        <v>2</v>
      </c>
      <c r="CB13" s="37">
        <v>3</v>
      </c>
      <c r="CC13" s="37">
        <v>3</v>
      </c>
      <c r="CD13" s="37">
        <v>3</v>
      </c>
      <c r="CE13" s="37">
        <f t="shared" si="53"/>
        <v>3</v>
      </c>
      <c r="CF13" s="14">
        <f t="shared" si="33"/>
        <v>1</v>
      </c>
      <c r="CG13" s="37">
        <v>9</v>
      </c>
      <c r="CH13" s="37">
        <v>9</v>
      </c>
      <c r="CI13" s="37">
        <f t="shared" si="34"/>
        <v>5</v>
      </c>
      <c r="CJ13" s="37">
        <v>0</v>
      </c>
      <c r="CK13" s="37">
        <f t="shared" si="35"/>
        <v>2</v>
      </c>
      <c r="CL13" s="18">
        <v>30</v>
      </c>
      <c r="CM13" s="18">
        <v>30</v>
      </c>
      <c r="CN13" s="37">
        <f t="shared" si="36"/>
        <v>3</v>
      </c>
      <c r="CO13" s="37"/>
      <c r="CP13" s="37">
        <f t="shared" si="37"/>
        <v>3</v>
      </c>
      <c r="CQ13" s="37">
        <v>0</v>
      </c>
      <c r="CR13" s="37">
        <f t="shared" si="38"/>
        <v>5</v>
      </c>
      <c r="CS13" s="37">
        <v>4</v>
      </c>
      <c r="CT13" s="37">
        <v>4</v>
      </c>
      <c r="CU13" s="37">
        <f t="shared" si="39"/>
        <v>5</v>
      </c>
      <c r="CV13" s="37">
        <v>6</v>
      </c>
      <c r="CW13" s="37">
        <v>6</v>
      </c>
      <c r="CX13" s="37">
        <f t="shared" si="40"/>
        <v>4</v>
      </c>
      <c r="CY13" s="37">
        <v>0</v>
      </c>
      <c r="CZ13" s="37">
        <v>43</v>
      </c>
      <c r="DA13" s="37">
        <f t="shared" si="41"/>
        <v>4</v>
      </c>
      <c r="DB13" s="14">
        <f t="shared" si="42"/>
        <v>0.99850598556549541</v>
      </c>
      <c r="DC13" s="37">
        <v>69313.289999999994</v>
      </c>
      <c r="DD13" s="37">
        <v>69417</v>
      </c>
      <c r="DE13" s="37">
        <f t="shared" si="43"/>
        <v>3</v>
      </c>
      <c r="DF13" s="14">
        <f t="shared" si="44"/>
        <v>0</v>
      </c>
      <c r="DG13" s="37">
        <v>0</v>
      </c>
      <c r="DH13" s="37">
        <v>69313.289999999994</v>
      </c>
      <c r="DI13" s="37">
        <f t="shared" si="45"/>
        <v>3</v>
      </c>
      <c r="DJ13" s="37"/>
      <c r="DK13" s="37"/>
      <c r="DL13" s="37">
        <f t="shared" si="46"/>
        <v>5</v>
      </c>
      <c r="DM13" s="16">
        <f t="shared" si="47"/>
        <v>1</v>
      </c>
      <c r="DN13" s="34">
        <v>10</v>
      </c>
      <c r="DO13" s="34">
        <v>10</v>
      </c>
      <c r="DP13" s="37">
        <f t="shared" si="48"/>
        <v>4</v>
      </c>
      <c r="DQ13" s="14">
        <f t="shared" si="49"/>
        <v>1</v>
      </c>
      <c r="DR13" s="34">
        <v>61</v>
      </c>
      <c r="DS13" s="34">
        <v>61</v>
      </c>
      <c r="DT13" s="22">
        <f t="shared" si="50"/>
        <v>81</v>
      </c>
      <c r="DU13" s="57">
        <f t="shared" si="51"/>
        <v>2</v>
      </c>
      <c r="DV13" s="57">
        <f t="shared" si="54"/>
        <v>4</v>
      </c>
      <c r="DW13" s="3"/>
      <c r="DX13" s="3"/>
      <c r="DY13" s="3"/>
      <c r="DZ13" s="3"/>
      <c r="EA13" s="3"/>
      <c r="EB13" s="3"/>
      <c r="EC13" s="3"/>
      <c r="ED13" s="3"/>
      <c r="EE13" s="3"/>
    </row>
    <row r="14" spans="1:160" ht="60" hidden="1" x14ac:dyDescent="0.25">
      <c r="A14" s="44">
        <v>34</v>
      </c>
      <c r="B14" s="10" t="s">
        <v>151</v>
      </c>
      <c r="C14" s="10" t="s">
        <v>182</v>
      </c>
      <c r="D14" s="37">
        <f t="shared" si="0"/>
        <v>2.8754532698702997</v>
      </c>
      <c r="E14" s="19">
        <f t="shared" si="1"/>
        <v>0.97667875386320802</v>
      </c>
      <c r="F14" s="37">
        <v>4097512.98</v>
      </c>
      <c r="G14" s="37">
        <v>4195353.8600000003</v>
      </c>
      <c r="H14" s="37">
        <f t="shared" si="2"/>
        <v>3</v>
      </c>
      <c r="I14" s="14">
        <f t="shared" si="3"/>
        <v>1.0005146455035858</v>
      </c>
      <c r="J14" s="37">
        <v>4197512.9800000004</v>
      </c>
      <c r="K14" s="37">
        <v>4195353.8600000003</v>
      </c>
      <c r="L14" s="37"/>
      <c r="M14" s="14">
        <f t="shared" si="4"/>
        <v>0</v>
      </c>
      <c r="N14" s="31">
        <f t="shared" si="5"/>
        <v>4097512.98</v>
      </c>
      <c r="O14" s="37"/>
      <c r="P14" s="37">
        <f t="shared" si="52"/>
        <v>3</v>
      </c>
      <c r="Q14" s="14">
        <f t="shared" si="6"/>
        <v>1.0005146455035858</v>
      </c>
      <c r="R14" s="37">
        <f t="shared" si="7"/>
        <v>4197512.9800000004</v>
      </c>
      <c r="S14" s="31">
        <f t="shared" si="8"/>
        <v>4195353.8600000003</v>
      </c>
      <c r="T14" s="37">
        <f t="shared" si="9"/>
        <v>3</v>
      </c>
      <c r="U14" s="14">
        <f t="shared" si="10"/>
        <v>-9.724837780073832E-2</v>
      </c>
      <c r="V14" s="37">
        <v>0</v>
      </c>
      <c r="W14" s="37">
        <v>0</v>
      </c>
      <c r="X14" s="37">
        <v>2677748.67</v>
      </c>
      <c r="Y14" s="37">
        <v>2677748.67</v>
      </c>
      <c r="Z14" s="37"/>
      <c r="AA14" s="37">
        <v>55070300</v>
      </c>
      <c r="AB14" s="37">
        <f t="shared" si="11"/>
        <v>3</v>
      </c>
      <c r="AC14" s="19">
        <f t="shared" si="12"/>
        <v>0</v>
      </c>
      <c r="AD14" s="37"/>
      <c r="AE14" s="37"/>
      <c r="AF14" s="37">
        <f t="shared" si="13"/>
        <v>1</v>
      </c>
      <c r="AG14" s="15">
        <f t="shared" si="14"/>
        <v>4</v>
      </c>
      <c r="AH14" s="15"/>
      <c r="AI14" s="15"/>
      <c r="AJ14" s="37"/>
      <c r="AK14" s="15"/>
      <c r="AL14" s="37"/>
      <c r="AM14" s="37"/>
      <c r="AN14" s="37"/>
      <c r="AO14" s="37"/>
      <c r="AP14" s="37"/>
      <c r="AQ14" s="37"/>
      <c r="AR14" s="37">
        <f t="shared" si="15"/>
        <v>0</v>
      </c>
      <c r="AS14" s="14">
        <f t="shared" si="16"/>
        <v>6.925239878960962E-2</v>
      </c>
      <c r="AT14" s="31">
        <f t="shared" si="17"/>
        <v>4097512.98</v>
      </c>
      <c r="AU14" s="37">
        <f t="shared" si="18"/>
        <v>55070300</v>
      </c>
      <c r="AV14" s="37">
        <f t="shared" si="55"/>
        <v>2</v>
      </c>
      <c r="AW14" s="14">
        <f t="shared" si="56"/>
        <v>0.2278288206184933</v>
      </c>
      <c r="AX14" s="31">
        <f t="shared" si="19"/>
        <v>4097512.98</v>
      </c>
      <c r="AY14" s="37">
        <v>3337202.15</v>
      </c>
      <c r="AZ14" s="37">
        <v>2</v>
      </c>
      <c r="BA14" s="37">
        <f t="shared" si="20"/>
        <v>4097512.98</v>
      </c>
      <c r="BB14" s="37">
        <v>0</v>
      </c>
      <c r="BC14" s="37">
        <f t="shared" si="21"/>
        <v>1</v>
      </c>
      <c r="BD14" s="14">
        <f t="shared" si="22"/>
        <v>0</v>
      </c>
      <c r="BE14" s="37"/>
      <c r="BF14" s="37"/>
      <c r="BG14" s="37">
        <f t="shared" si="23"/>
        <v>1</v>
      </c>
      <c r="BH14" s="37"/>
      <c r="BI14" s="37"/>
      <c r="BJ14" s="37">
        <f t="shared" si="24"/>
        <v>4</v>
      </c>
      <c r="BK14" s="14">
        <f t="shared" si="25"/>
        <v>0</v>
      </c>
      <c r="BL14" s="37"/>
      <c r="BM14" s="37">
        <v>87473354.540000007</v>
      </c>
      <c r="BN14" s="37"/>
      <c r="BO14" s="37">
        <v>13308271.75</v>
      </c>
      <c r="BP14" s="37">
        <f t="shared" si="26"/>
        <v>2</v>
      </c>
      <c r="BQ14" s="14">
        <f t="shared" si="27"/>
        <v>0.9981518050503696</v>
      </c>
      <c r="BR14" s="37">
        <v>12208900</v>
      </c>
      <c r="BS14" s="37">
        <v>19.7</v>
      </c>
      <c r="BT14" s="37">
        <v>12</v>
      </c>
      <c r="BU14" s="30">
        <v>51740.72</v>
      </c>
      <c r="BV14" s="37">
        <f t="shared" si="28"/>
        <v>2</v>
      </c>
      <c r="BW14" s="14">
        <f t="shared" si="29"/>
        <v>0.70713108855557372</v>
      </c>
      <c r="BX14" s="37">
        <v>41839400</v>
      </c>
      <c r="BY14" s="31">
        <f t="shared" si="30"/>
        <v>59167812.979999997</v>
      </c>
      <c r="BZ14" s="37">
        <f t="shared" si="31"/>
        <v>2</v>
      </c>
      <c r="CA14" s="17">
        <f t="shared" si="32"/>
        <v>1.3333333333333333</v>
      </c>
      <c r="CB14" s="37">
        <v>2</v>
      </c>
      <c r="CC14" s="37">
        <v>2</v>
      </c>
      <c r="CD14" s="37">
        <v>3</v>
      </c>
      <c r="CE14" s="37">
        <f t="shared" si="53"/>
        <v>3</v>
      </c>
      <c r="CF14" s="14">
        <f t="shared" si="33"/>
        <v>1</v>
      </c>
      <c r="CG14" s="37">
        <v>2</v>
      </c>
      <c r="CH14" s="37">
        <v>2</v>
      </c>
      <c r="CI14" s="37">
        <f t="shared" si="34"/>
        <v>5</v>
      </c>
      <c r="CJ14" s="37"/>
      <c r="CK14" s="37">
        <f t="shared" si="35"/>
        <v>2</v>
      </c>
      <c r="CL14" s="18">
        <v>35</v>
      </c>
      <c r="CM14" s="18">
        <v>35</v>
      </c>
      <c r="CN14" s="37">
        <f t="shared" si="36"/>
        <v>3</v>
      </c>
      <c r="CO14" s="37"/>
      <c r="CP14" s="37">
        <f t="shared" si="37"/>
        <v>3</v>
      </c>
      <c r="CQ14" s="37"/>
      <c r="CR14" s="37">
        <f t="shared" si="38"/>
        <v>5</v>
      </c>
      <c r="CS14" s="37">
        <v>4</v>
      </c>
      <c r="CT14" s="37">
        <v>4</v>
      </c>
      <c r="CU14" s="37">
        <f t="shared" si="39"/>
        <v>5</v>
      </c>
      <c r="CV14" s="37">
        <v>6</v>
      </c>
      <c r="CW14" s="37">
        <v>6</v>
      </c>
      <c r="CX14" s="37">
        <f t="shared" si="40"/>
        <v>4</v>
      </c>
      <c r="CY14" s="37">
        <v>0</v>
      </c>
      <c r="CZ14" s="37">
        <v>23</v>
      </c>
      <c r="DA14" s="37">
        <f t="shared" si="41"/>
        <v>4</v>
      </c>
      <c r="DB14" s="14">
        <f t="shared" si="42"/>
        <v>1</v>
      </c>
      <c r="DC14" s="37">
        <v>60380.13</v>
      </c>
      <c r="DD14" s="37">
        <v>60380.13</v>
      </c>
      <c r="DE14" s="37">
        <f t="shared" si="43"/>
        <v>3</v>
      </c>
      <c r="DF14" s="14">
        <f t="shared" si="44"/>
        <v>0</v>
      </c>
      <c r="DG14" s="37"/>
      <c r="DH14" s="37">
        <v>60380.13</v>
      </c>
      <c r="DI14" s="37">
        <f t="shared" si="45"/>
        <v>3</v>
      </c>
      <c r="DJ14" s="37"/>
      <c r="DK14" s="37"/>
      <c r="DL14" s="37">
        <f t="shared" si="46"/>
        <v>5</v>
      </c>
      <c r="DM14" s="16">
        <f t="shared" si="47"/>
        <v>1</v>
      </c>
      <c r="DN14" s="34">
        <v>19</v>
      </c>
      <c r="DO14" s="34">
        <v>19</v>
      </c>
      <c r="DP14" s="37">
        <f t="shared" si="48"/>
        <v>4</v>
      </c>
      <c r="DQ14" s="14">
        <f t="shared" si="49"/>
        <v>1</v>
      </c>
      <c r="DR14" s="34">
        <v>61</v>
      </c>
      <c r="DS14" s="34">
        <v>61</v>
      </c>
      <c r="DT14" s="22">
        <f t="shared" si="50"/>
        <v>80.875453269870292</v>
      </c>
      <c r="DU14" s="57">
        <f t="shared" si="51"/>
        <v>2</v>
      </c>
      <c r="DV14" s="57">
        <f t="shared" si="54"/>
        <v>5</v>
      </c>
      <c r="DW14" s="3"/>
      <c r="DX14" s="3"/>
      <c r="DY14" s="3"/>
      <c r="DZ14" s="3"/>
      <c r="EA14" s="3"/>
      <c r="EB14" s="3"/>
      <c r="EC14" s="3"/>
      <c r="ED14" s="3"/>
      <c r="EE14" s="3"/>
    </row>
    <row r="15" spans="1:160" ht="45" hidden="1" x14ac:dyDescent="0.25">
      <c r="A15" s="44">
        <v>21</v>
      </c>
      <c r="B15" s="10" t="s">
        <v>151</v>
      </c>
      <c r="C15" s="10" t="s">
        <v>169</v>
      </c>
      <c r="D15" s="37">
        <f t="shared" si="0"/>
        <v>3</v>
      </c>
      <c r="E15" s="19">
        <f t="shared" si="1"/>
        <v>0.99936471225597356</v>
      </c>
      <c r="F15" s="34">
        <v>10606857.310000001</v>
      </c>
      <c r="G15" s="34">
        <v>10613600</v>
      </c>
      <c r="H15" s="37">
        <f t="shared" si="2"/>
        <v>2.3939075572849924</v>
      </c>
      <c r="I15" s="14">
        <f t="shared" si="3"/>
        <v>0.96383753486093315</v>
      </c>
      <c r="J15" s="34">
        <v>10229786.060000001</v>
      </c>
      <c r="K15" s="34">
        <v>10613600</v>
      </c>
      <c r="L15" s="37">
        <f>IF(N15/O15&lt;$O$8/100,0,IF(N15/O15&gt;$N$8/100,3,$L$8*(N15/O15-$O$8/100)/(($N$8-$O$8)/100)))</f>
        <v>3</v>
      </c>
      <c r="M15" s="14">
        <f t="shared" si="4"/>
        <v>1.2053246943181819</v>
      </c>
      <c r="N15" s="31">
        <f t="shared" si="5"/>
        <v>10606857.310000001</v>
      </c>
      <c r="O15" s="34">
        <v>8800000</v>
      </c>
      <c r="P15" s="37">
        <f t="shared" si="52"/>
        <v>3</v>
      </c>
      <c r="Q15" s="14">
        <f t="shared" si="6"/>
        <v>0.96383753486093315</v>
      </c>
      <c r="R15" s="37">
        <f t="shared" si="7"/>
        <v>10229786.060000001</v>
      </c>
      <c r="S15" s="31">
        <f t="shared" si="8"/>
        <v>10613600</v>
      </c>
      <c r="T15" s="37">
        <f t="shared" si="9"/>
        <v>3</v>
      </c>
      <c r="U15" s="14">
        <f t="shared" si="10"/>
        <v>-9.9129753055341552E-2</v>
      </c>
      <c r="V15" s="24"/>
      <c r="W15" s="34"/>
      <c r="X15" s="34">
        <v>5542574.9699999997</v>
      </c>
      <c r="Y15" s="34">
        <v>5542574.9699999997</v>
      </c>
      <c r="Z15" s="34"/>
      <c r="AA15" s="34">
        <v>111824650</v>
      </c>
      <c r="AB15" s="37">
        <f t="shared" si="11"/>
        <v>0</v>
      </c>
      <c r="AC15" s="19">
        <f t="shared" si="12"/>
        <v>0.58038627397582909</v>
      </c>
      <c r="AD15" s="34">
        <v>14193857.07</v>
      </c>
      <c r="AE15" s="34">
        <v>24455880</v>
      </c>
      <c r="AF15" s="37">
        <f t="shared" si="13"/>
        <v>1</v>
      </c>
      <c r="AG15" s="15">
        <f t="shared" si="14"/>
        <v>7</v>
      </c>
      <c r="AH15" s="6">
        <v>14</v>
      </c>
      <c r="AI15" s="6">
        <v>11</v>
      </c>
      <c r="AJ15" s="37"/>
      <c r="AK15" s="15"/>
      <c r="AL15" s="37"/>
      <c r="AM15" s="37"/>
      <c r="AN15" s="37"/>
      <c r="AO15" s="37"/>
      <c r="AP15" s="37"/>
      <c r="AQ15" s="37"/>
      <c r="AR15" s="37">
        <f t="shared" si="15"/>
        <v>0</v>
      </c>
      <c r="AS15" s="14">
        <f t="shared" si="16"/>
        <v>8.6635030010233732E-2</v>
      </c>
      <c r="AT15" s="31">
        <f t="shared" si="17"/>
        <v>10606857.310000001</v>
      </c>
      <c r="AU15" s="37">
        <f t="shared" si="18"/>
        <v>111824650</v>
      </c>
      <c r="AV15" s="37">
        <f t="shared" si="55"/>
        <v>2</v>
      </c>
      <c r="AW15" s="14">
        <f t="shared" si="56"/>
        <v>0.24584568653068639</v>
      </c>
      <c r="AX15" s="31">
        <f t="shared" si="19"/>
        <v>10606857.310000001</v>
      </c>
      <c r="AY15" s="37">
        <v>8513780.9800000004</v>
      </c>
      <c r="AZ15" s="37">
        <v>2</v>
      </c>
      <c r="BA15" s="37">
        <f t="shared" si="20"/>
        <v>10606857.310000001</v>
      </c>
      <c r="BB15" s="37">
        <v>0</v>
      </c>
      <c r="BC15" s="37">
        <f t="shared" si="21"/>
        <v>1</v>
      </c>
      <c r="BD15" s="14">
        <f t="shared" si="22"/>
        <v>0</v>
      </c>
      <c r="BE15" s="37"/>
      <c r="BF15" s="37">
        <v>14959897.57</v>
      </c>
      <c r="BG15" s="37">
        <f t="shared" si="23"/>
        <v>1</v>
      </c>
      <c r="BH15" s="37"/>
      <c r="BI15" s="37">
        <v>376773935.99000001</v>
      </c>
      <c r="BJ15" s="37">
        <f t="shared" si="24"/>
        <v>4</v>
      </c>
      <c r="BK15" s="14">
        <f t="shared" si="25"/>
        <v>0</v>
      </c>
      <c r="BL15" s="37"/>
      <c r="BM15" s="37">
        <v>12186067.369999999</v>
      </c>
      <c r="BN15" s="37">
        <v>4671792.16</v>
      </c>
      <c r="BO15" s="37">
        <v>8816321.7699999996</v>
      </c>
      <c r="BP15" s="37">
        <f t="shared" si="26"/>
        <v>2</v>
      </c>
      <c r="BQ15" s="14">
        <f t="shared" si="27"/>
        <v>1.0444726702278666</v>
      </c>
      <c r="BR15" s="34">
        <v>27563100</v>
      </c>
      <c r="BS15" s="34">
        <v>40.799999999999997</v>
      </c>
      <c r="BT15" s="34">
        <v>12</v>
      </c>
      <c r="BU15" s="30">
        <v>53900.1</v>
      </c>
      <c r="BV15" s="37">
        <f t="shared" si="28"/>
        <v>2</v>
      </c>
      <c r="BW15" s="14">
        <f t="shared" si="29"/>
        <v>0.78025013412701405</v>
      </c>
      <c r="BX15" s="34">
        <v>95527200</v>
      </c>
      <c r="BY15" s="31">
        <f t="shared" si="30"/>
        <v>122431507.31</v>
      </c>
      <c r="BZ15" s="37">
        <f t="shared" si="31"/>
        <v>2</v>
      </c>
      <c r="CA15" s="17">
        <f t="shared" si="32"/>
        <v>2</v>
      </c>
      <c r="CB15" s="34">
        <v>6</v>
      </c>
      <c r="CC15" s="34">
        <v>6</v>
      </c>
      <c r="CD15" s="34">
        <v>6</v>
      </c>
      <c r="CE15" s="37">
        <f t="shared" si="53"/>
        <v>3</v>
      </c>
      <c r="CF15" s="14">
        <f t="shared" si="33"/>
        <v>1</v>
      </c>
      <c r="CG15" s="34">
        <v>2</v>
      </c>
      <c r="CH15" s="34">
        <v>2</v>
      </c>
      <c r="CI15" s="37">
        <f t="shared" si="34"/>
        <v>5</v>
      </c>
      <c r="CJ15" s="37"/>
      <c r="CK15" s="37">
        <f t="shared" si="35"/>
        <v>2</v>
      </c>
      <c r="CL15" s="18">
        <v>41</v>
      </c>
      <c r="CM15" s="18">
        <v>41</v>
      </c>
      <c r="CN15" s="37">
        <f t="shared" si="36"/>
        <v>3</v>
      </c>
      <c r="CO15" s="37"/>
      <c r="CP15" s="37">
        <f t="shared" si="37"/>
        <v>3</v>
      </c>
      <c r="CQ15" s="37"/>
      <c r="CR15" s="37">
        <f t="shared" si="38"/>
        <v>5</v>
      </c>
      <c r="CS15" s="37">
        <v>4</v>
      </c>
      <c r="CT15" s="37">
        <v>4</v>
      </c>
      <c r="CU15" s="37">
        <f t="shared" si="39"/>
        <v>5</v>
      </c>
      <c r="CV15" s="37">
        <v>6</v>
      </c>
      <c r="CW15" s="37">
        <v>6</v>
      </c>
      <c r="CX15" s="37">
        <f t="shared" si="40"/>
        <v>4</v>
      </c>
      <c r="CY15" s="37">
        <v>0</v>
      </c>
      <c r="CZ15" s="37">
        <v>47.12</v>
      </c>
      <c r="DA15" s="37">
        <f t="shared" si="41"/>
        <v>4</v>
      </c>
      <c r="DB15" s="14">
        <f t="shared" si="42"/>
        <v>0.99688881499769333</v>
      </c>
      <c r="DC15" s="37">
        <v>122980.76</v>
      </c>
      <c r="DD15" s="37">
        <v>123364.57</v>
      </c>
      <c r="DE15" s="37">
        <f t="shared" si="43"/>
        <v>3</v>
      </c>
      <c r="DF15" s="14">
        <f t="shared" si="44"/>
        <v>0</v>
      </c>
      <c r="DG15" s="37"/>
      <c r="DH15" s="37">
        <v>122980.76</v>
      </c>
      <c r="DI15" s="37">
        <f t="shared" si="45"/>
        <v>3</v>
      </c>
      <c r="DJ15" s="37"/>
      <c r="DK15" s="37"/>
      <c r="DL15" s="37">
        <f t="shared" si="46"/>
        <v>5</v>
      </c>
      <c r="DM15" s="16">
        <f t="shared" si="47"/>
        <v>1</v>
      </c>
      <c r="DN15" s="34">
        <v>8</v>
      </c>
      <c r="DO15" s="34">
        <v>8</v>
      </c>
      <c r="DP15" s="37">
        <f t="shared" si="48"/>
        <v>4</v>
      </c>
      <c r="DQ15" s="14">
        <f t="shared" si="49"/>
        <v>1</v>
      </c>
      <c r="DR15" s="34">
        <v>146</v>
      </c>
      <c r="DS15" s="34">
        <v>146</v>
      </c>
      <c r="DT15" s="22">
        <f t="shared" si="50"/>
        <v>80.39390755728499</v>
      </c>
      <c r="DU15" s="57">
        <f t="shared" si="51"/>
        <v>2</v>
      </c>
      <c r="DV15" s="57">
        <f t="shared" si="54"/>
        <v>6</v>
      </c>
    </row>
    <row r="16" spans="1:160" ht="45" hidden="1" x14ac:dyDescent="0.25">
      <c r="A16" s="44">
        <v>18</v>
      </c>
      <c r="B16" s="10" t="s">
        <v>151</v>
      </c>
      <c r="C16" s="10" t="s">
        <v>166</v>
      </c>
      <c r="D16" s="37">
        <f t="shared" si="0"/>
        <v>3</v>
      </c>
      <c r="E16" s="19">
        <f t="shared" si="1"/>
        <v>0.99877411910443614</v>
      </c>
      <c r="F16" s="37">
        <v>5568885.9500000002</v>
      </c>
      <c r="G16" s="37">
        <v>5575721.1200000001</v>
      </c>
      <c r="H16" s="37">
        <f t="shared" si="2"/>
        <v>3</v>
      </c>
      <c r="I16" s="14">
        <f t="shared" si="3"/>
        <v>0.99761268906505129</v>
      </c>
      <c r="J16" s="37">
        <v>5562410.1399999997</v>
      </c>
      <c r="K16" s="37">
        <v>5575721.1200000001</v>
      </c>
      <c r="L16" s="37">
        <f>IF(N16/O16&lt;$O$8/100,0,IF(N16/O16&gt;$N$8/100,3,$L$8*(N16/O16-$O$8/100)/(($N$8-$O$8)/100)))</f>
        <v>3</v>
      </c>
      <c r="M16" s="14">
        <f t="shared" si="4"/>
        <v>1.0754897547315567</v>
      </c>
      <c r="N16" s="31">
        <f t="shared" si="5"/>
        <v>5568885.9500000002</v>
      </c>
      <c r="O16" s="37">
        <v>5178000</v>
      </c>
      <c r="P16" s="37">
        <f t="shared" si="52"/>
        <v>3</v>
      </c>
      <c r="Q16" s="14">
        <f t="shared" si="6"/>
        <v>0.99761268906505129</v>
      </c>
      <c r="R16" s="37">
        <f t="shared" si="7"/>
        <v>5562410.1399999997</v>
      </c>
      <c r="S16" s="31">
        <f t="shared" si="8"/>
        <v>5575721.1200000001</v>
      </c>
      <c r="T16" s="37">
        <f t="shared" si="9"/>
        <v>3</v>
      </c>
      <c r="U16" s="14">
        <f t="shared" si="10"/>
        <v>-7.547306593590962E-2</v>
      </c>
      <c r="V16" s="24" t="s">
        <v>222</v>
      </c>
      <c r="W16" s="37">
        <v>0</v>
      </c>
      <c r="X16" s="37">
        <v>1786006.75</v>
      </c>
      <c r="Y16" s="37">
        <v>1587827.98</v>
      </c>
      <c r="Z16" s="37">
        <v>0</v>
      </c>
      <c r="AA16" s="37">
        <v>44702500</v>
      </c>
      <c r="AB16" s="37">
        <f t="shared" si="11"/>
        <v>3</v>
      </c>
      <c r="AC16" s="19">
        <f t="shared" si="12"/>
        <v>0</v>
      </c>
      <c r="AD16" s="37">
        <v>0</v>
      </c>
      <c r="AE16" s="37">
        <v>1369240</v>
      </c>
      <c r="AF16" s="37">
        <f t="shared" si="13"/>
        <v>1</v>
      </c>
      <c r="AG16" s="15">
        <f t="shared" si="14"/>
        <v>4</v>
      </c>
      <c r="AH16" s="15">
        <v>8</v>
      </c>
      <c r="AI16" s="15">
        <v>8</v>
      </c>
      <c r="AJ16" s="37"/>
      <c r="AK16" s="15"/>
      <c r="AL16" s="37"/>
      <c r="AM16" s="37"/>
      <c r="AN16" s="37"/>
      <c r="AO16" s="37"/>
      <c r="AP16" s="37"/>
      <c r="AQ16" s="37"/>
      <c r="AR16" s="37">
        <f t="shared" si="15"/>
        <v>0</v>
      </c>
      <c r="AS16" s="14">
        <f t="shared" si="16"/>
        <v>0.11077645552758029</v>
      </c>
      <c r="AT16" s="31">
        <f t="shared" si="17"/>
        <v>5568885.9500000002</v>
      </c>
      <c r="AU16" s="37">
        <f t="shared" si="18"/>
        <v>44702500</v>
      </c>
      <c r="AV16" s="37">
        <f t="shared" si="55"/>
        <v>2</v>
      </c>
      <c r="AW16" s="14">
        <f t="shared" si="56"/>
        <v>0.65499428498174805</v>
      </c>
      <c r="AX16" s="31">
        <f t="shared" si="19"/>
        <v>5568885.9500000002</v>
      </c>
      <c r="AY16" s="37">
        <v>3364897.39</v>
      </c>
      <c r="AZ16" s="37">
        <v>2</v>
      </c>
      <c r="BA16" s="37">
        <f t="shared" si="20"/>
        <v>5568885.9500000002</v>
      </c>
      <c r="BB16" s="37">
        <v>0</v>
      </c>
      <c r="BC16" s="37">
        <f t="shared" si="21"/>
        <v>1</v>
      </c>
      <c r="BD16" s="14">
        <f t="shared" si="22"/>
        <v>0</v>
      </c>
      <c r="BE16" s="37">
        <v>0</v>
      </c>
      <c r="BF16" s="37">
        <v>244431.25</v>
      </c>
      <c r="BG16" s="37">
        <f t="shared" si="23"/>
        <v>1</v>
      </c>
      <c r="BH16" s="37">
        <v>0</v>
      </c>
      <c r="BI16" s="37">
        <v>135953073.99000001</v>
      </c>
      <c r="BJ16" s="37">
        <f t="shared" si="24"/>
        <v>4</v>
      </c>
      <c r="BK16" s="14">
        <f t="shared" si="25"/>
        <v>0</v>
      </c>
      <c r="BL16" s="37">
        <v>0</v>
      </c>
      <c r="BM16" s="37">
        <v>27910390.280000001</v>
      </c>
      <c r="BN16" s="37">
        <v>319565</v>
      </c>
      <c r="BO16" s="37">
        <v>1269465.83</v>
      </c>
      <c r="BP16" s="37">
        <f t="shared" si="26"/>
        <v>0</v>
      </c>
      <c r="BQ16" s="14">
        <f t="shared" si="27"/>
        <v>1.063221183618966</v>
      </c>
      <c r="BR16" s="37">
        <v>12309700</v>
      </c>
      <c r="BS16" s="37">
        <v>17.899999999999999</v>
      </c>
      <c r="BT16" s="37">
        <v>12</v>
      </c>
      <c r="BU16" s="30">
        <v>53900.1</v>
      </c>
      <c r="BV16" s="37">
        <f t="shared" si="28"/>
        <v>0</v>
      </c>
      <c r="BW16" s="14">
        <f t="shared" si="29"/>
        <v>0.64186370954827432</v>
      </c>
      <c r="BX16" s="37">
        <v>32267378.27</v>
      </c>
      <c r="BY16" s="31">
        <f t="shared" si="30"/>
        <v>50271385.950000003</v>
      </c>
      <c r="BZ16" s="37">
        <f t="shared" si="31"/>
        <v>2</v>
      </c>
      <c r="CA16" s="17">
        <f t="shared" si="32"/>
        <v>2</v>
      </c>
      <c r="CB16" s="37">
        <v>4</v>
      </c>
      <c r="CC16" s="37">
        <v>4</v>
      </c>
      <c r="CD16" s="37">
        <v>4</v>
      </c>
      <c r="CE16" s="37">
        <f t="shared" si="53"/>
        <v>3</v>
      </c>
      <c r="CF16" s="14">
        <f t="shared" si="33"/>
        <v>1</v>
      </c>
      <c r="CG16" s="37">
        <v>3</v>
      </c>
      <c r="CH16" s="37">
        <v>3</v>
      </c>
      <c r="CI16" s="37">
        <f t="shared" si="34"/>
        <v>5</v>
      </c>
      <c r="CJ16" s="37">
        <v>0</v>
      </c>
      <c r="CK16" s="37">
        <f t="shared" si="35"/>
        <v>2</v>
      </c>
      <c r="CL16" s="18">
        <v>36</v>
      </c>
      <c r="CM16" s="18">
        <v>36</v>
      </c>
      <c r="CN16" s="37">
        <f t="shared" si="36"/>
        <v>3</v>
      </c>
      <c r="CO16" s="37">
        <v>0</v>
      </c>
      <c r="CP16" s="37">
        <f t="shared" si="37"/>
        <v>3</v>
      </c>
      <c r="CQ16" s="37">
        <v>0</v>
      </c>
      <c r="CR16" s="37">
        <f t="shared" si="38"/>
        <v>5</v>
      </c>
      <c r="CS16" s="37">
        <v>4</v>
      </c>
      <c r="CT16" s="37">
        <v>4</v>
      </c>
      <c r="CU16" s="37">
        <f t="shared" si="39"/>
        <v>5</v>
      </c>
      <c r="CV16" s="37">
        <v>6</v>
      </c>
      <c r="CW16" s="37">
        <v>6</v>
      </c>
      <c r="CX16" s="37">
        <f t="shared" si="40"/>
        <v>4</v>
      </c>
      <c r="CY16" s="37">
        <v>0</v>
      </c>
      <c r="CZ16" s="37">
        <v>145.6</v>
      </c>
      <c r="DA16" s="37">
        <f t="shared" si="41"/>
        <v>4</v>
      </c>
      <c r="DB16" s="14">
        <f t="shared" si="42"/>
        <v>0.99791929424619097</v>
      </c>
      <c r="DC16" s="37">
        <v>59183.4</v>
      </c>
      <c r="DD16" s="37">
        <v>59306.8</v>
      </c>
      <c r="DE16" s="37">
        <f t="shared" si="43"/>
        <v>3</v>
      </c>
      <c r="DF16" s="14">
        <f t="shared" si="44"/>
        <v>0</v>
      </c>
      <c r="DG16" s="37">
        <v>0</v>
      </c>
      <c r="DH16" s="37">
        <v>59306.8</v>
      </c>
      <c r="DI16" s="37">
        <f t="shared" si="45"/>
        <v>3</v>
      </c>
      <c r="DJ16" s="37"/>
      <c r="DK16" s="37"/>
      <c r="DL16" s="37">
        <f t="shared" si="46"/>
        <v>5</v>
      </c>
      <c r="DM16" s="16">
        <f t="shared" si="47"/>
        <v>1</v>
      </c>
      <c r="DN16" s="34">
        <v>14</v>
      </c>
      <c r="DO16" s="34">
        <v>14</v>
      </c>
      <c r="DP16" s="37">
        <f t="shared" si="48"/>
        <v>4</v>
      </c>
      <c r="DQ16" s="14">
        <f t="shared" si="49"/>
        <v>1</v>
      </c>
      <c r="DR16" s="34">
        <v>42</v>
      </c>
      <c r="DS16" s="34">
        <v>42</v>
      </c>
      <c r="DT16" s="22">
        <f t="shared" si="50"/>
        <v>80</v>
      </c>
      <c r="DU16" s="57">
        <f t="shared" si="51"/>
        <v>2</v>
      </c>
      <c r="DV16" s="57">
        <f t="shared" si="54"/>
        <v>7</v>
      </c>
    </row>
    <row r="17" spans="1:126" ht="60" hidden="1" x14ac:dyDescent="0.25">
      <c r="A17" s="44">
        <v>36</v>
      </c>
      <c r="B17" s="10" t="s">
        <v>151</v>
      </c>
      <c r="C17" s="10" t="s">
        <v>184</v>
      </c>
      <c r="D17" s="37">
        <f t="shared" si="0"/>
        <v>3</v>
      </c>
      <c r="E17" s="19">
        <f t="shared" si="1"/>
        <v>1</v>
      </c>
      <c r="F17" s="37">
        <v>3000000</v>
      </c>
      <c r="G17" s="37">
        <v>3000000</v>
      </c>
      <c r="H17" s="37">
        <f t="shared" si="2"/>
        <v>3</v>
      </c>
      <c r="I17" s="14">
        <f t="shared" si="3"/>
        <v>1</v>
      </c>
      <c r="J17" s="37">
        <v>3000000</v>
      </c>
      <c r="K17" s="37">
        <v>3000000</v>
      </c>
      <c r="L17" s="37"/>
      <c r="M17" s="14">
        <f t="shared" si="4"/>
        <v>0</v>
      </c>
      <c r="N17" s="31">
        <f t="shared" si="5"/>
        <v>3000000</v>
      </c>
      <c r="O17" s="37">
        <v>0</v>
      </c>
      <c r="P17" s="37">
        <f t="shared" si="52"/>
        <v>3</v>
      </c>
      <c r="Q17" s="14">
        <f t="shared" si="6"/>
        <v>1</v>
      </c>
      <c r="R17" s="37">
        <f t="shared" si="7"/>
        <v>3000000</v>
      </c>
      <c r="S17" s="31">
        <f t="shared" si="8"/>
        <v>3000000</v>
      </c>
      <c r="T17" s="37">
        <f t="shared" si="9"/>
        <v>3</v>
      </c>
      <c r="U17" s="14">
        <f t="shared" si="10"/>
        <v>-5.9904639407480219E-2</v>
      </c>
      <c r="V17" s="24" t="s">
        <v>222</v>
      </c>
      <c r="W17" s="37">
        <v>0</v>
      </c>
      <c r="X17" s="37">
        <v>1389539.03</v>
      </c>
      <c r="Y17" s="37">
        <v>1389539.03</v>
      </c>
      <c r="Z17" s="37">
        <v>0</v>
      </c>
      <c r="AA17" s="37">
        <v>46391700</v>
      </c>
      <c r="AB17" s="37">
        <f t="shared" si="11"/>
        <v>3</v>
      </c>
      <c r="AC17" s="19">
        <f t="shared" si="12"/>
        <v>0</v>
      </c>
      <c r="AD17" s="37">
        <v>0</v>
      </c>
      <c r="AE17" s="37">
        <v>8142000</v>
      </c>
      <c r="AF17" s="37">
        <f t="shared" si="13"/>
        <v>0</v>
      </c>
      <c r="AG17" s="15">
        <f t="shared" si="14"/>
        <v>8</v>
      </c>
      <c r="AH17" s="15">
        <v>7</v>
      </c>
      <c r="AI17" s="15">
        <v>3</v>
      </c>
      <c r="AJ17" s="37"/>
      <c r="AK17" s="15"/>
      <c r="AL17" s="37"/>
      <c r="AM17" s="37"/>
      <c r="AN17" s="37"/>
      <c r="AO17" s="37"/>
      <c r="AP17" s="37"/>
      <c r="AQ17" s="37"/>
      <c r="AR17" s="37">
        <f t="shared" si="15"/>
        <v>0</v>
      </c>
      <c r="AS17" s="14">
        <f t="shared" si="16"/>
        <v>6.0738950066509152E-2</v>
      </c>
      <c r="AT17" s="31">
        <f t="shared" si="17"/>
        <v>3000000</v>
      </c>
      <c r="AU17" s="37">
        <f t="shared" si="18"/>
        <v>46391700</v>
      </c>
      <c r="AV17" s="37">
        <f t="shared" si="55"/>
        <v>2</v>
      </c>
      <c r="AW17" s="14">
        <f t="shared" si="56"/>
        <v>0.5</v>
      </c>
      <c r="AX17" s="31">
        <f t="shared" si="19"/>
        <v>3000000</v>
      </c>
      <c r="AY17" s="37">
        <v>2000000</v>
      </c>
      <c r="AZ17" s="37">
        <v>2</v>
      </c>
      <c r="BA17" s="37">
        <f t="shared" si="20"/>
        <v>3000000</v>
      </c>
      <c r="BB17" s="37">
        <v>0</v>
      </c>
      <c r="BC17" s="37">
        <f t="shared" si="21"/>
        <v>1</v>
      </c>
      <c r="BD17" s="14">
        <f t="shared" si="22"/>
        <v>0</v>
      </c>
      <c r="BE17" s="37">
        <v>0</v>
      </c>
      <c r="BF17" s="37">
        <v>0</v>
      </c>
      <c r="BG17" s="37">
        <f t="shared" si="23"/>
        <v>1</v>
      </c>
      <c r="BH17" s="37">
        <v>0</v>
      </c>
      <c r="BI17" s="37">
        <v>277708.02</v>
      </c>
      <c r="BJ17" s="37">
        <f t="shared" si="24"/>
        <v>4</v>
      </c>
      <c r="BK17" s="14">
        <f t="shared" si="25"/>
        <v>0</v>
      </c>
      <c r="BL17" s="37">
        <v>0</v>
      </c>
      <c r="BM17" s="37">
        <v>9173198.4199999999</v>
      </c>
      <c r="BN17" s="37">
        <v>0</v>
      </c>
      <c r="BO17" s="37">
        <v>8897830.5800000001</v>
      </c>
      <c r="BP17" s="37">
        <f t="shared" si="26"/>
        <v>2</v>
      </c>
      <c r="BQ17" s="14">
        <f t="shared" si="27"/>
        <v>1.0149627826797054</v>
      </c>
      <c r="BR17" s="37">
        <v>7751200</v>
      </c>
      <c r="BS17" s="37">
        <v>12.3</v>
      </c>
      <c r="BT17" s="37">
        <v>12</v>
      </c>
      <c r="BU17" s="30">
        <v>51740.72</v>
      </c>
      <c r="BV17" s="37">
        <f t="shared" si="28"/>
        <v>2</v>
      </c>
      <c r="BW17" s="14">
        <f t="shared" si="29"/>
        <v>0.71676617731319225</v>
      </c>
      <c r="BX17" s="37">
        <v>35402300</v>
      </c>
      <c r="BY17" s="31">
        <f t="shared" si="30"/>
        <v>49391700</v>
      </c>
      <c r="BZ17" s="37">
        <f t="shared" si="31"/>
        <v>2</v>
      </c>
      <c r="CA17" s="17">
        <f t="shared" si="32"/>
        <v>1</v>
      </c>
      <c r="CB17" s="37">
        <v>1</v>
      </c>
      <c r="CC17" s="37">
        <v>2</v>
      </c>
      <c r="CD17" s="37">
        <v>3</v>
      </c>
      <c r="CE17" s="37">
        <f t="shared" si="53"/>
        <v>3</v>
      </c>
      <c r="CF17" s="14">
        <f t="shared" si="33"/>
        <v>1</v>
      </c>
      <c r="CG17" s="37">
        <v>2</v>
      </c>
      <c r="CH17" s="37">
        <v>2</v>
      </c>
      <c r="CI17" s="37">
        <f t="shared" si="34"/>
        <v>5</v>
      </c>
      <c r="CJ17" s="37">
        <v>0</v>
      </c>
      <c r="CK17" s="37">
        <f t="shared" si="35"/>
        <v>2</v>
      </c>
      <c r="CL17" s="18">
        <v>28</v>
      </c>
      <c r="CM17" s="18">
        <v>28</v>
      </c>
      <c r="CN17" s="37">
        <f t="shared" si="36"/>
        <v>3</v>
      </c>
      <c r="CO17" s="37">
        <v>0</v>
      </c>
      <c r="CP17" s="37">
        <f t="shared" si="37"/>
        <v>3</v>
      </c>
      <c r="CQ17" s="37">
        <v>0</v>
      </c>
      <c r="CR17" s="37">
        <f t="shared" si="38"/>
        <v>5</v>
      </c>
      <c r="CS17" s="37">
        <v>4</v>
      </c>
      <c r="CT17" s="37">
        <v>4</v>
      </c>
      <c r="CU17" s="37">
        <f t="shared" si="39"/>
        <v>5</v>
      </c>
      <c r="CV17" s="37">
        <v>6</v>
      </c>
      <c r="CW17" s="37">
        <v>6</v>
      </c>
      <c r="CX17" s="37">
        <f t="shared" si="40"/>
        <v>4</v>
      </c>
      <c r="CY17" s="37">
        <v>0</v>
      </c>
      <c r="CZ17" s="37">
        <v>14.5</v>
      </c>
      <c r="DA17" s="37">
        <f t="shared" si="41"/>
        <v>4</v>
      </c>
      <c r="DB17" s="14">
        <f t="shared" si="42"/>
        <v>1</v>
      </c>
      <c r="DC17" s="37">
        <v>57533.7</v>
      </c>
      <c r="DD17" s="37">
        <v>57533.7</v>
      </c>
      <c r="DE17" s="37">
        <f t="shared" si="43"/>
        <v>3</v>
      </c>
      <c r="DF17" s="14">
        <f t="shared" si="44"/>
        <v>0</v>
      </c>
      <c r="DG17" s="37">
        <v>0</v>
      </c>
      <c r="DH17" s="37">
        <v>57533.7</v>
      </c>
      <c r="DI17" s="37">
        <f t="shared" si="45"/>
        <v>3</v>
      </c>
      <c r="DJ17" s="37"/>
      <c r="DK17" s="37"/>
      <c r="DL17" s="37">
        <f t="shared" si="46"/>
        <v>5</v>
      </c>
      <c r="DM17" s="16">
        <f t="shared" si="47"/>
        <v>1</v>
      </c>
      <c r="DN17" s="34">
        <v>19</v>
      </c>
      <c r="DO17" s="34">
        <v>19</v>
      </c>
      <c r="DP17" s="37">
        <f t="shared" si="48"/>
        <v>4</v>
      </c>
      <c r="DQ17" s="14">
        <f t="shared" si="49"/>
        <v>1</v>
      </c>
      <c r="DR17" s="34">
        <v>44</v>
      </c>
      <c r="DS17" s="34">
        <v>44</v>
      </c>
      <c r="DT17" s="22">
        <f t="shared" si="50"/>
        <v>80</v>
      </c>
      <c r="DU17" s="57">
        <f t="shared" si="51"/>
        <v>2</v>
      </c>
      <c r="DV17" s="57">
        <f t="shared" si="54"/>
        <v>7</v>
      </c>
    </row>
    <row r="18" spans="1:126" ht="60" hidden="1" x14ac:dyDescent="0.25">
      <c r="A18" s="44">
        <v>48</v>
      </c>
      <c r="B18" s="10" t="s">
        <v>151</v>
      </c>
      <c r="C18" s="10" t="s">
        <v>196</v>
      </c>
      <c r="D18" s="37">
        <f t="shared" si="0"/>
        <v>3</v>
      </c>
      <c r="E18" s="19">
        <f t="shared" si="1"/>
        <v>1</v>
      </c>
      <c r="F18" s="37">
        <v>33612.370000000003</v>
      </c>
      <c r="G18" s="37">
        <v>33612.370000000003</v>
      </c>
      <c r="H18" s="37">
        <f t="shared" si="2"/>
        <v>3</v>
      </c>
      <c r="I18" s="14">
        <f t="shared" si="3"/>
        <v>1</v>
      </c>
      <c r="J18" s="37">
        <v>33612.370000000003</v>
      </c>
      <c r="K18" s="37">
        <v>33612.370000000003</v>
      </c>
      <c r="L18" s="37">
        <f>IF(N18/O18&lt;$O$8/100,0,IF(N18/O18&gt;$N$8/100,3,$L$8*(N18/O18-$O$8/100)/(($N$8-$O$8)/100)))</f>
        <v>3</v>
      </c>
      <c r="M18" s="14">
        <f t="shared" si="4"/>
        <v>1</v>
      </c>
      <c r="N18" s="31">
        <f t="shared" si="5"/>
        <v>33612.370000000003</v>
      </c>
      <c r="O18" s="37">
        <v>33612.370000000003</v>
      </c>
      <c r="P18" s="37">
        <f t="shared" si="52"/>
        <v>3</v>
      </c>
      <c r="Q18" s="14">
        <f t="shared" si="6"/>
        <v>1</v>
      </c>
      <c r="R18" s="37">
        <f t="shared" si="7"/>
        <v>33612.370000000003</v>
      </c>
      <c r="S18" s="31">
        <f t="shared" si="8"/>
        <v>33612.370000000003</v>
      </c>
      <c r="T18" s="37">
        <f t="shared" si="9"/>
        <v>3</v>
      </c>
      <c r="U18" s="14">
        <f t="shared" si="10"/>
        <v>-0.17619392782997431</v>
      </c>
      <c r="V18" s="37">
        <v>0</v>
      </c>
      <c r="W18" s="37">
        <v>0</v>
      </c>
      <c r="X18" s="37">
        <v>9448454</v>
      </c>
      <c r="Y18" s="37">
        <v>9448454</v>
      </c>
      <c r="Z18" s="37">
        <v>0</v>
      </c>
      <c r="AA18" s="37">
        <v>107250620</v>
      </c>
      <c r="AB18" s="37">
        <f t="shared" si="11"/>
        <v>3</v>
      </c>
      <c r="AC18" s="19">
        <f t="shared" si="12"/>
        <v>0</v>
      </c>
      <c r="AD18" s="37">
        <v>0</v>
      </c>
      <c r="AE18" s="37">
        <v>4616710</v>
      </c>
      <c r="AF18" s="37">
        <f t="shared" si="13"/>
        <v>1</v>
      </c>
      <c r="AG18" s="15">
        <f t="shared" si="14"/>
        <v>4</v>
      </c>
      <c r="AH18" s="15">
        <v>5</v>
      </c>
      <c r="AI18" s="15">
        <v>5</v>
      </c>
      <c r="AJ18" s="37"/>
      <c r="AK18" s="15"/>
      <c r="AL18" s="37"/>
      <c r="AM18" s="37"/>
      <c r="AN18" s="37"/>
      <c r="AO18" s="37"/>
      <c r="AP18" s="37">
        <v>0</v>
      </c>
      <c r="AQ18" s="37">
        <v>0</v>
      </c>
      <c r="AR18" s="37">
        <f t="shared" si="15"/>
        <v>0</v>
      </c>
      <c r="AS18" s="14">
        <f t="shared" si="16"/>
        <v>3.1330205061334869E-4</v>
      </c>
      <c r="AT18" s="31">
        <f t="shared" si="17"/>
        <v>33612.370000000003</v>
      </c>
      <c r="AU18" s="37">
        <f t="shared" si="18"/>
        <v>107250620</v>
      </c>
      <c r="AV18" s="37">
        <f t="shared" si="55"/>
        <v>2</v>
      </c>
      <c r="AW18" s="14">
        <f t="shared" si="56"/>
        <v>2.5530670923140351</v>
      </c>
      <c r="AX18" s="31">
        <f t="shared" si="19"/>
        <v>33612.370000000003</v>
      </c>
      <c r="AY18" s="37">
        <v>9460.1</v>
      </c>
      <c r="AZ18" s="37">
        <v>2</v>
      </c>
      <c r="BA18" s="37">
        <f t="shared" si="20"/>
        <v>33612.370000000003</v>
      </c>
      <c r="BB18" s="37">
        <v>0</v>
      </c>
      <c r="BC18" s="37">
        <f t="shared" si="21"/>
        <v>1</v>
      </c>
      <c r="BD18" s="14">
        <f t="shared" si="22"/>
        <v>0</v>
      </c>
      <c r="BE18" s="37">
        <v>0</v>
      </c>
      <c r="BF18" s="37">
        <v>50425.21</v>
      </c>
      <c r="BG18" s="37">
        <f t="shared" si="23"/>
        <v>1</v>
      </c>
      <c r="BH18" s="37">
        <v>0</v>
      </c>
      <c r="BI18" s="37">
        <v>317654481.26999998</v>
      </c>
      <c r="BJ18" s="37">
        <f t="shared" si="24"/>
        <v>4</v>
      </c>
      <c r="BK18" s="14">
        <f t="shared" si="25"/>
        <v>0</v>
      </c>
      <c r="BL18" s="37">
        <v>0</v>
      </c>
      <c r="BM18" s="37">
        <v>61111474.060000002</v>
      </c>
      <c r="BN18" s="37">
        <v>0</v>
      </c>
      <c r="BO18" s="37">
        <v>6535083.8600000003</v>
      </c>
      <c r="BP18" s="37">
        <f t="shared" si="26"/>
        <v>0</v>
      </c>
      <c r="BQ18" s="14">
        <f t="shared" si="27"/>
        <v>1.2697550372833908</v>
      </c>
      <c r="BR18" s="37">
        <v>36969900</v>
      </c>
      <c r="BS18" s="37">
        <v>45.7</v>
      </c>
      <c r="BT18" s="37">
        <v>12</v>
      </c>
      <c r="BU18" s="37">
        <v>53092.22</v>
      </c>
      <c r="BV18" s="37">
        <f t="shared" si="28"/>
        <v>0</v>
      </c>
      <c r="BW18" s="14">
        <f t="shared" si="29"/>
        <v>0.65909219312056855</v>
      </c>
      <c r="BX18" s="37">
        <v>70710200</v>
      </c>
      <c r="BY18" s="31">
        <f t="shared" si="30"/>
        <v>107284232.37</v>
      </c>
      <c r="BZ18" s="37">
        <f t="shared" si="31"/>
        <v>2</v>
      </c>
      <c r="CA18" s="17">
        <f t="shared" si="32"/>
        <v>1.6666666666666667</v>
      </c>
      <c r="CB18" s="37">
        <v>3</v>
      </c>
      <c r="CC18" s="37">
        <v>2</v>
      </c>
      <c r="CD18" s="37">
        <v>3</v>
      </c>
      <c r="CE18" s="37">
        <f t="shared" si="53"/>
        <v>3</v>
      </c>
      <c r="CF18" s="14">
        <f t="shared" si="33"/>
        <v>1</v>
      </c>
      <c r="CG18" s="37">
        <v>2</v>
      </c>
      <c r="CH18" s="37">
        <v>2</v>
      </c>
      <c r="CI18" s="37">
        <f t="shared" si="34"/>
        <v>5</v>
      </c>
      <c r="CJ18" s="37">
        <v>0</v>
      </c>
      <c r="CK18" s="37">
        <f t="shared" si="35"/>
        <v>2</v>
      </c>
      <c r="CL18" s="37">
        <v>43</v>
      </c>
      <c r="CM18" s="37">
        <v>43</v>
      </c>
      <c r="CN18" s="37">
        <f t="shared" si="36"/>
        <v>3</v>
      </c>
      <c r="CO18" s="37">
        <v>0</v>
      </c>
      <c r="CP18" s="37">
        <f t="shared" si="37"/>
        <v>3</v>
      </c>
      <c r="CQ18" s="37">
        <v>0</v>
      </c>
      <c r="CR18" s="37">
        <f t="shared" si="38"/>
        <v>5</v>
      </c>
      <c r="CS18" s="37">
        <v>4</v>
      </c>
      <c r="CT18" s="37">
        <v>4</v>
      </c>
      <c r="CU18" s="37">
        <f t="shared" si="39"/>
        <v>5</v>
      </c>
      <c r="CV18" s="37">
        <v>6</v>
      </c>
      <c r="CW18" s="37">
        <v>6</v>
      </c>
      <c r="CX18" s="37">
        <f t="shared" si="40"/>
        <v>4</v>
      </c>
      <c r="CY18" s="37">
        <v>0</v>
      </c>
      <c r="CZ18" s="37">
        <v>53.3</v>
      </c>
      <c r="DA18" s="37">
        <f t="shared" si="41"/>
        <v>4</v>
      </c>
      <c r="DB18" s="14">
        <f t="shared" si="42"/>
        <v>1</v>
      </c>
      <c r="DC18" s="38">
        <v>107284.23</v>
      </c>
      <c r="DD18" s="38">
        <v>107284.23</v>
      </c>
      <c r="DE18" s="37">
        <f t="shared" si="43"/>
        <v>3</v>
      </c>
      <c r="DF18" s="14">
        <f t="shared" si="44"/>
        <v>0</v>
      </c>
      <c r="DG18" s="38">
        <v>0</v>
      </c>
      <c r="DH18" s="38">
        <v>11186.73</v>
      </c>
      <c r="DI18" s="37">
        <f t="shared" si="45"/>
        <v>3</v>
      </c>
      <c r="DJ18" s="37">
        <v>0</v>
      </c>
      <c r="DK18" s="37">
        <v>0</v>
      </c>
      <c r="DL18" s="37">
        <f t="shared" si="46"/>
        <v>5</v>
      </c>
      <c r="DM18" s="16">
        <f t="shared" si="47"/>
        <v>1</v>
      </c>
      <c r="DN18" s="59">
        <v>38</v>
      </c>
      <c r="DO18" s="59">
        <v>38</v>
      </c>
      <c r="DP18" s="37">
        <f t="shared" si="48"/>
        <v>4</v>
      </c>
      <c r="DQ18" s="14">
        <f t="shared" si="49"/>
        <v>1</v>
      </c>
      <c r="DR18" s="59">
        <v>86</v>
      </c>
      <c r="DS18" s="59">
        <v>86</v>
      </c>
      <c r="DT18" s="22">
        <f t="shared" si="50"/>
        <v>80</v>
      </c>
      <c r="DU18" s="57">
        <f t="shared" si="51"/>
        <v>2</v>
      </c>
      <c r="DV18" s="57">
        <f t="shared" si="54"/>
        <v>7</v>
      </c>
    </row>
    <row r="19" spans="1:126" ht="60" hidden="1" x14ac:dyDescent="0.25">
      <c r="A19" s="44">
        <v>58</v>
      </c>
      <c r="B19" s="10" t="s">
        <v>151</v>
      </c>
      <c r="C19" s="10" t="s">
        <v>206</v>
      </c>
      <c r="D19" s="37">
        <f t="shared" si="0"/>
        <v>3</v>
      </c>
      <c r="E19" s="19">
        <f t="shared" si="1"/>
        <v>0.99999922402421038</v>
      </c>
      <c r="F19" s="37">
        <v>206191.84</v>
      </c>
      <c r="G19" s="37">
        <v>206192</v>
      </c>
      <c r="H19" s="37">
        <f t="shared" si="2"/>
        <v>3</v>
      </c>
      <c r="I19" s="14">
        <f t="shared" si="3"/>
        <v>0.99999922402421038</v>
      </c>
      <c r="J19" s="37">
        <v>206191.84</v>
      </c>
      <c r="K19" s="37">
        <v>206192</v>
      </c>
      <c r="L19" s="37"/>
      <c r="M19" s="14">
        <f t="shared" si="4"/>
        <v>0</v>
      </c>
      <c r="N19" s="31">
        <f t="shared" si="5"/>
        <v>206191.84</v>
      </c>
      <c r="O19" s="37">
        <v>0</v>
      </c>
      <c r="P19" s="37">
        <f t="shared" si="52"/>
        <v>3</v>
      </c>
      <c r="Q19" s="14">
        <f t="shared" si="6"/>
        <v>0.99999922402421038</v>
      </c>
      <c r="R19" s="37">
        <f t="shared" si="7"/>
        <v>206191.84</v>
      </c>
      <c r="S19" s="31">
        <f t="shared" si="8"/>
        <v>206192</v>
      </c>
      <c r="T19" s="37">
        <f t="shared" si="9"/>
        <v>3</v>
      </c>
      <c r="U19" s="14">
        <f t="shared" si="10"/>
        <v>-6.183749218084867E-2</v>
      </c>
      <c r="V19" s="37">
        <v>151049.5</v>
      </c>
      <c r="W19" s="37">
        <v>140233.92000000001</v>
      </c>
      <c r="X19" s="37">
        <v>2957650</v>
      </c>
      <c r="Y19" s="37">
        <v>2957650</v>
      </c>
      <c r="Z19" s="37">
        <v>0</v>
      </c>
      <c r="AA19" s="37">
        <v>95483891.920000002</v>
      </c>
      <c r="AB19" s="37">
        <f t="shared" si="11"/>
        <v>3</v>
      </c>
      <c r="AC19" s="19">
        <f t="shared" si="12"/>
        <v>0</v>
      </c>
      <c r="AD19" s="37">
        <v>0</v>
      </c>
      <c r="AE19" s="37">
        <v>0</v>
      </c>
      <c r="AF19" s="37">
        <f t="shared" si="13"/>
        <v>1</v>
      </c>
      <c r="AG19" s="15">
        <f t="shared" si="14"/>
        <v>4</v>
      </c>
      <c r="AH19" s="15">
        <v>11</v>
      </c>
      <c r="AI19" s="15">
        <v>11</v>
      </c>
      <c r="AJ19" s="37"/>
      <c r="AK19" s="15"/>
      <c r="AL19" s="37"/>
      <c r="AM19" s="37"/>
      <c r="AN19" s="37"/>
      <c r="AO19" s="37"/>
      <c r="AP19" s="37">
        <v>0</v>
      </c>
      <c r="AQ19" s="37">
        <v>0</v>
      </c>
      <c r="AR19" s="37">
        <f t="shared" si="15"/>
        <v>0</v>
      </c>
      <c r="AS19" s="14">
        <f t="shared" si="16"/>
        <v>2.1547879560556045E-3</v>
      </c>
      <c r="AT19" s="31">
        <f t="shared" si="17"/>
        <v>206191.84</v>
      </c>
      <c r="AU19" s="37">
        <f t="shared" si="18"/>
        <v>95483891.920000002</v>
      </c>
      <c r="AV19" s="37">
        <f t="shared" si="55"/>
        <v>2</v>
      </c>
      <c r="AW19" s="14">
        <f t="shared" si="56"/>
        <v>90.780323870060272</v>
      </c>
      <c r="AX19" s="31">
        <f t="shared" si="19"/>
        <v>206191.84</v>
      </c>
      <c r="AY19" s="37">
        <v>2246.58</v>
      </c>
      <c r="AZ19" s="37">
        <v>2</v>
      </c>
      <c r="BA19" s="37">
        <f t="shared" si="20"/>
        <v>206191.84</v>
      </c>
      <c r="BB19" s="37">
        <v>0</v>
      </c>
      <c r="BC19" s="37">
        <f t="shared" si="21"/>
        <v>1</v>
      </c>
      <c r="BD19" s="14">
        <f t="shared" si="22"/>
        <v>0</v>
      </c>
      <c r="BE19" s="37">
        <v>0</v>
      </c>
      <c r="BF19" s="37">
        <v>178871.19</v>
      </c>
      <c r="BG19" s="37">
        <f t="shared" si="23"/>
        <v>1</v>
      </c>
      <c r="BH19" s="37">
        <v>0</v>
      </c>
      <c r="BI19" s="37">
        <v>311131494.60000002</v>
      </c>
      <c r="BJ19" s="37">
        <f t="shared" si="24"/>
        <v>4</v>
      </c>
      <c r="BK19" s="14">
        <f t="shared" si="25"/>
        <v>0</v>
      </c>
      <c r="BL19" s="37">
        <v>0</v>
      </c>
      <c r="BM19" s="37">
        <v>6422954.4500000002</v>
      </c>
      <c r="BN19" s="37">
        <v>0</v>
      </c>
      <c r="BO19" s="37">
        <v>6021314.8399999999</v>
      </c>
      <c r="BP19" s="37">
        <f t="shared" si="26"/>
        <v>2</v>
      </c>
      <c r="BQ19" s="14">
        <f t="shared" si="27"/>
        <v>0.97713717428773927</v>
      </c>
      <c r="BR19" s="37">
        <v>40651900</v>
      </c>
      <c r="BS19" s="37">
        <v>65.3</v>
      </c>
      <c r="BT19" s="37">
        <v>12</v>
      </c>
      <c r="BU19" s="37">
        <v>53092.22</v>
      </c>
      <c r="BV19" s="37">
        <f t="shared" si="28"/>
        <v>0</v>
      </c>
      <c r="BW19" s="14">
        <f t="shared" si="29"/>
        <v>0.81209668699740301</v>
      </c>
      <c r="BX19" s="37">
        <v>77709600</v>
      </c>
      <c r="BY19" s="31">
        <f t="shared" si="30"/>
        <v>95690083.760000005</v>
      </c>
      <c r="BZ19" s="37">
        <f t="shared" si="31"/>
        <v>2</v>
      </c>
      <c r="CA19" s="17">
        <f t="shared" si="32"/>
        <v>2</v>
      </c>
      <c r="CB19" s="37">
        <v>3</v>
      </c>
      <c r="CC19" s="37">
        <v>3</v>
      </c>
      <c r="CD19" s="37">
        <v>3</v>
      </c>
      <c r="CE19" s="37">
        <f t="shared" si="53"/>
        <v>3</v>
      </c>
      <c r="CF19" s="14">
        <f t="shared" si="33"/>
        <v>1</v>
      </c>
      <c r="CG19" s="37">
        <v>3</v>
      </c>
      <c r="CH19" s="37">
        <v>3</v>
      </c>
      <c r="CI19" s="37">
        <f t="shared" si="34"/>
        <v>5</v>
      </c>
      <c r="CJ19" s="37">
        <v>0</v>
      </c>
      <c r="CK19" s="37">
        <f t="shared" si="35"/>
        <v>2</v>
      </c>
      <c r="CL19" s="37">
        <v>34</v>
      </c>
      <c r="CM19" s="37">
        <v>34</v>
      </c>
      <c r="CN19" s="37">
        <f t="shared" si="36"/>
        <v>3</v>
      </c>
      <c r="CO19" s="37">
        <v>0</v>
      </c>
      <c r="CP19" s="37">
        <f t="shared" si="37"/>
        <v>3</v>
      </c>
      <c r="CQ19" s="37">
        <v>0</v>
      </c>
      <c r="CR19" s="37">
        <f t="shared" si="38"/>
        <v>5</v>
      </c>
      <c r="CS19" s="37">
        <v>4</v>
      </c>
      <c r="CT19" s="37">
        <v>4</v>
      </c>
      <c r="CU19" s="37">
        <f t="shared" si="39"/>
        <v>5</v>
      </c>
      <c r="CV19" s="37">
        <v>6</v>
      </c>
      <c r="CW19" s="37">
        <v>6</v>
      </c>
      <c r="CX19" s="37">
        <f t="shared" si="40"/>
        <v>4</v>
      </c>
      <c r="CY19" s="37">
        <v>0</v>
      </c>
      <c r="CZ19" s="37">
        <v>19.329999999999998</v>
      </c>
      <c r="DA19" s="37">
        <f t="shared" si="41"/>
        <v>4</v>
      </c>
      <c r="DB19" s="14">
        <f t="shared" si="42"/>
        <v>0.99842146646757945</v>
      </c>
      <c r="DC19" s="38">
        <v>95539.03</v>
      </c>
      <c r="DD19" s="38">
        <v>95690.08</v>
      </c>
      <c r="DE19" s="37">
        <f t="shared" si="43"/>
        <v>3</v>
      </c>
      <c r="DF19" s="14">
        <f t="shared" si="44"/>
        <v>0</v>
      </c>
      <c r="DG19" s="38">
        <v>0</v>
      </c>
      <c r="DH19" s="38">
        <v>95539.03</v>
      </c>
      <c r="DI19" s="37">
        <f t="shared" si="45"/>
        <v>3</v>
      </c>
      <c r="DJ19" s="37">
        <v>0</v>
      </c>
      <c r="DK19" s="37">
        <v>0</v>
      </c>
      <c r="DL19" s="37">
        <f t="shared" si="46"/>
        <v>5</v>
      </c>
      <c r="DM19" s="16">
        <f t="shared" si="47"/>
        <v>1</v>
      </c>
      <c r="DN19" s="59">
        <v>29</v>
      </c>
      <c r="DO19" s="59">
        <v>29</v>
      </c>
      <c r="DP19" s="37">
        <f t="shared" si="48"/>
        <v>4</v>
      </c>
      <c r="DQ19" s="14">
        <f t="shared" si="49"/>
        <v>1</v>
      </c>
      <c r="DR19" s="59">
        <v>126</v>
      </c>
      <c r="DS19" s="59">
        <v>126</v>
      </c>
      <c r="DT19" s="22">
        <f t="shared" si="50"/>
        <v>79</v>
      </c>
      <c r="DU19" s="57">
        <f t="shared" si="51"/>
        <v>2</v>
      </c>
      <c r="DV19" s="57">
        <f t="shared" si="54"/>
        <v>10</v>
      </c>
    </row>
    <row r="20" spans="1:126" ht="45" hidden="1" x14ac:dyDescent="0.25">
      <c r="A20" s="44">
        <v>68</v>
      </c>
      <c r="B20" s="10" t="s">
        <v>148</v>
      </c>
      <c r="C20" s="10" t="s">
        <v>216</v>
      </c>
      <c r="D20" s="37">
        <f t="shared" si="0"/>
        <v>3</v>
      </c>
      <c r="E20" s="19">
        <f t="shared" si="1"/>
        <v>1</v>
      </c>
      <c r="F20" s="34">
        <v>22082739.760000002</v>
      </c>
      <c r="G20" s="34">
        <v>22082739.760000002</v>
      </c>
      <c r="H20" s="37">
        <f t="shared" si="2"/>
        <v>3</v>
      </c>
      <c r="I20" s="14">
        <f t="shared" si="3"/>
        <v>0.99885544897594136</v>
      </c>
      <c r="J20" s="34">
        <v>22336405.550000001</v>
      </c>
      <c r="K20" s="34">
        <v>22362000</v>
      </c>
      <c r="L20" s="37">
        <f>IF(N20/O20&lt;$O$8/100,0,IF(N20/O20&gt;$N$8/100,3,$L$8*(N20/O20-$O$8/100)/(($N$8-$O$8)/100)))</f>
        <v>3</v>
      </c>
      <c r="M20" s="14">
        <f t="shared" si="4"/>
        <v>1.2481483439216841</v>
      </c>
      <c r="N20" s="31">
        <f t="shared" si="5"/>
        <v>22082739.760000002</v>
      </c>
      <c r="O20" s="34">
        <v>17692400</v>
      </c>
      <c r="P20" s="37">
        <f t="shared" si="52"/>
        <v>3</v>
      </c>
      <c r="Q20" s="14">
        <f t="shared" si="6"/>
        <v>0.99885544897594136</v>
      </c>
      <c r="R20" s="37">
        <f t="shared" si="7"/>
        <v>22336405.550000001</v>
      </c>
      <c r="S20" s="31">
        <f t="shared" si="8"/>
        <v>22362000</v>
      </c>
      <c r="T20" s="37">
        <f t="shared" si="9"/>
        <v>3</v>
      </c>
      <c r="U20" s="14">
        <f t="shared" si="10"/>
        <v>-9.2665827049837248E-3</v>
      </c>
      <c r="V20" s="34"/>
      <c r="W20" s="34"/>
      <c r="X20" s="34">
        <v>708187</v>
      </c>
      <c r="Y20" s="34">
        <v>708187</v>
      </c>
      <c r="Z20" s="37"/>
      <c r="AA20" s="34">
        <v>152847500</v>
      </c>
      <c r="AB20" s="37">
        <f t="shared" si="11"/>
        <v>3</v>
      </c>
      <c r="AC20" s="19">
        <f t="shared" si="12"/>
        <v>0</v>
      </c>
      <c r="AD20" s="37">
        <v>4242299.13</v>
      </c>
      <c r="AE20" s="37"/>
      <c r="AF20" s="37">
        <f t="shared" si="13"/>
        <v>0</v>
      </c>
      <c r="AG20" s="15">
        <f t="shared" si="14"/>
        <v>32</v>
      </c>
      <c r="AH20" s="6">
        <v>43</v>
      </c>
      <c r="AI20" s="6">
        <v>15</v>
      </c>
      <c r="AJ20" s="37"/>
      <c r="AK20" s="15"/>
      <c r="AL20" s="37"/>
      <c r="AM20" s="37"/>
      <c r="AN20" s="37"/>
      <c r="AO20" s="37"/>
      <c r="AP20" s="37"/>
      <c r="AQ20" s="37"/>
      <c r="AR20" s="37">
        <f t="shared" si="15"/>
        <v>0</v>
      </c>
      <c r="AS20" s="14">
        <f t="shared" si="16"/>
        <v>0.12623740635293806</v>
      </c>
      <c r="AT20" s="31">
        <f t="shared" si="17"/>
        <v>22082739.760000002</v>
      </c>
      <c r="AU20" s="37">
        <f t="shared" si="18"/>
        <v>152847500</v>
      </c>
      <c r="AV20" s="37">
        <f t="shared" si="55"/>
        <v>2</v>
      </c>
      <c r="AW20" s="14">
        <f t="shared" si="56"/>
        <v>0.38179341642621933</v>
      </c>
      <c r="AX20" s="31">
        <f t="shared" si="19"/>
        <v>22082739.760000002</v>
      </c>
      <c r="AY20" s="37">
        <v>15981216.51</v>
      </c>
      <c r="AZ20" s="37">
        <v>2</v>
      </c>
      <c r="BA20" s="37">
        <f t="shared" si="20"/>
        <v>22082739.760000002</v>
      </c>
      <c r="BB20" s="37">
        <v>0</v>
      </c>
      <c r="BC20" s="37">
        <f t="shared" si="21"/>
        <v>1</v>
      </c>
      <c r="BD20" s="14">
        <f t="shared" si="22"/>
        <v>0</v>
      </c>
      <c r="BE20" s="37"/>
      <c r="BF20" s="37">
        <v>4278878.1100000003</v>
      </c>
      <c r="BG20" s="37">
        <f t="shared" si="23"/>
        <v>1</v>
      </c>
      <c r="BH20" s="37"/>
      <c r="BI20" s="37">
        <v>464782973.24000001</v>
      </c>
      <c r="BJ20" s="37">
        <f t="shared" si="24"/>
        <v>4</v>
      </c>
      <c r="BK20" s="14">
        <f t="shared" si="25"/>
        <v>0</v>
      </c>
      <c r="BL20" s="37"/>
      <c r="BM20" s="37">
        <v>80646680.849999994</v>
      </c>
      <c r="BN20" s="37">
        <v>1898271.4</v>
      </c>
      <c r="BO20" s="37">
        <v>1427498.22</v>
      </c>
      <c r="BP20" s="37">
        <f t="shared" si="26"/>
        <v>0</v>
      </c>
      <c r="BQ20" s="14">
        <f t="shared" si="27"/>
        <v>0.90183068395980548</v>
      </c>
      <c r="BR20" s="34">
        <v>44382100</v>
      </c>
      <c r="BS20" s="34">
        <v>43.9</v>
      </c>
      <c r="BT20" s="34">
        <v>12</v>
      </c>
      <c r="BU20" s="34">
        <v>93419.4</v>
      </c>
      <c r="BV20" s="37">
        <f t="shared" si="28"/>
        <v>0</v>
      </c>
      <c r="BW20" s="14">
        <f t="shared" si="29"/>
        <v>0.87019888733273187</v>
      </c>
      <c r="BX20" s="34">
        <v>152224100</v>
      </c>
      <c r="BY20" s="31">
        <f t="shared" si="30"/>
        <v>174930239.75999999</v>
      </c>
      <c r="BZ20" s="37">
        <f t="shared" si="31"/>
        <v>2</v>
      </c>
      <c r="CA20" s="17">
        <f t="shared" si="32"/>
        <v>2</v>
      </c>
      <c r="CB20" s="34">
        <v>5</v>
      </c>
      <c r="CC20" s="34">
        <v>5</v>
      </c>
      <c r="CD20" s="34">
        <v>5</v>
      </c>
      <c r="CE20" s="37">
        <f t="shared" si="53"/>
        <v>3</v>
      </c>
      <c r="CF20" s="14">
        <f t="shared" si="33"/>
        <v>1</v>
      </c>
      <c r="CG20" s="34">
        <v>4</v>
      </c>
      <c r="CH20" s="34">
        <v>4</v>
      </c>
      <c r="CI20" s="37">
        <f t="shared" si="34"/>
        <v>5</v>
      </c>
      <c r="CJ20" s="37"/>
      <c r="CK20" s="37">
        <f t="shared" si="35"/>
        <v>2</v>
      </c>
      <c r="CL20" s="34">
        <v>32</v>
      </c>
      <c r="CM20" s="34">
        <v>32</v>
      </c>
      <c r="CN20" s="37">
        <f t="shared" si="36"/>
        <v>3</v>
      </c>
      <c r="CO20" s="37"/>
      <c r="CP20" s="37">
        <f t="shared" si="37"/>
        <v>3</v>
      </c>
      <c r="CQ20" s="37"/>
      <c r="CR20" s="37">
        <f t="shared" si="38"/>
        <v>5</v>
      </c>
      <c r="CS20" s="34">
        <v>4</v>
      </c>
      <c r="CT20" s="37">
        <v>4</v>
      </c>
      <c r="CU20" s="37">
        <f t="shared" si="39"/>
        <v>5</v>
      </c>
      <c r="CV20" s="34">
        <v>6</v>
      </c>
      <c r="CW20" s="37">
        <v>6</v>
      </c>
      <c r="CX20" s="37">
        <f t="shared" si="40"/>
        <v>4</v>
      </c>
      <c r="CY20" s="37">
        <v>0</v>
      </c>
      <c r="CZ20" s="37">
        <v>17.399999999999999</v>
      </c>
      <c r="DA20" s="37">
        <f t="shared" si="41"/>
        <v>4</v>
      </c>
      <c r="DB20" s="14">
        <f t="shared" si="42"/>
        <v>0.98591040605550784</v>
      </c>
      <c r="DC20" s="35">
        <v>298636.59999999998</v>
      </c>
      <c r="DD20" s="35">
        <v>302904.40000000002</v>
      </c>
      <c r="DE20" s="37">
        <f t="shared" si="43"/>
        <v>3</v>
      </c>
      <c r="DF20" s="14">
        <f t="shared" si="44"/>
        <v>0</v>
      </c>
      <c r="DG20" s="37"/>
      <c r="DH20" s="37">
        <v>154355.5</v>
      </c>
      <c r="DI20" s="37">
        <f t="shared" si="45"/>
        <v>3</v>
      </c>
      <c r="DJ20" s="37"/>
      <c r="DK20" s="37"/>
      <c r="DL20" s="37">
        <f t="shared" si="46"/>
        <v>5</v>
      </c>
      <c r="DM20" s="16">
        <f t="shared" si="47"/>
        <v>1</v>
      </c>
      <c r="DN20" s="34">
        <v>18</v>
      </c>
      <c r="DO20" s="34">
        <v>18</v>
      </c>
      <c r="DP20" s="37">
        <f t="shared" si="48"/>
        <v>4</v>
      </c>
      <c r="DQ20" s="14">
        <f t="shared" si="49"/>
        <v>1</v>
      </c>
      <c r="DR20" s="34">
        <v>168</v>
      </c>
      <c r="DS20" s="34">
        <v>168</v>
      </c>
      <c r="DT20" s="22">
        <f t="shared" si="50"/>
        <v>79</v>
      </c>
      <c r="DU20" s="57">
        <f t="shared" si="51"/>
        <v>2</v>
      </c>
      <c r="DV20" s="57">
        <f t="shared" si="54"/>
        <v>10</v>
      </c>
    </row>
    <row r="21" spans="1:126" ht="45" hidden="1" x14ac:dyDescent="0.25">
      <c r="A21" s="44">
        <v>13</v>
      </c>
      <c r="B21" s="10" t="s">
        <v>151</v>
      </c>
      <c r="C21" s="10" t="s">
        <v>162</v>
      </c>
      <c r="D21" s="37">
        <f t="shared" si="0"/>
        <v>3</v>
      </c>
      <c r="E21" s="19">
        <f t="shared" si="1"/>
        <v>1</v>
      </c>
      <c r="F21" s="37">
        <v>4930644.3499999996</v>
      </c>
      <c r="G21" s="37">
        <v>4930644.3499999996</v>
      </c>
      <c r="H21" s="37">
        <f t="shared" si="2"/>
        <v>3</v>
      </c>
      <c r="I21" s="14">
        <f t="shared" si="3"/>
        <v>0.99999797416388403</v>
      </c>
      <c r="J21" s="37">
        <v>4936223.45</v>
      </c>
      <c r="K21" s="37">
        <v>4936233.45</v>
      </c>
      <c r="L21" s="37">
        <f>IF(N21/O21&lt;$O$8/100,0,IF(N21/O21&gt;$N$8/100,3,$L$8*(N21/O21-$O$8/100)/(($N$8-$O$8)/100)))</f>
        <v>3</v>
      </c>
      <c r="M21" s="14">
        <f t="shared" si="4"/>
        <v>1</v>
      </c>
      <c r="N21" s="31">
        <f t="shared" si="5"/>
        <v>4930644.3499999996</v>
      </c>
      <c r="O21" s="37">
        <v>4930644.3499999996</v>
      </c>
      <c r="P21" s="37">
        <f t="shared" si="52"/>
        <v>3</v>
      </c>
      <c r="Q21" s="14">
        <f t="shared" si="6"/>
        <v>0.99999797416388403</v>
      </c>
      <c r="R21" s="37">
        <f t="shared" si="7"/>
        <v>4936223.45</v>
      </c>
      <c r="S21" s="31">
        <f t="shared" si="8"/>
        <v>4936233.45</v>
      </c>
      <c r="T21" s="37">
        <f t="shared" si="9"/>
        <v>3</v>
      </c>
      <c r="U21" s="14">
        <f t="shared" si="10"/>
        <v>-9.3804485132013116E-2</v>
      </c>
      <c r="V21" s="24" t="s">
        <v>222</v>
      </c>
      <c r="W21" s="37">
        <v>0</v>
      </c>
      <c r="X21" s="37">
        <v>3906000</v>
      </c>
      <c r="Y21" s="37">
        <v>3906000</v>
      </c>
      <c r="Z21" s="37"/>
      <c r="AA21" s="37">
        <v>83279600</v>
      </c>
      <c r="AB21" s="37">
        <f t="shared" si="11"/>
        <v>3</v>
      </c>
      <c r="AC21" s="19">
        <f t="shared" si="12"/>
        <v>1.3634242649680631E-4</v>
      </c>
      <c r="AD21" s="37">
        <v>619.45000000000005</v>
      </c>
      <c r="AE21" s="37">
        <v>4543340</v>
      </c>
      <c r="AF21" s="37">
        <f t="shared" si="13"/>
        <v>1</v>
      </c>
      <c r="AG21" s="15">
        <f t="shared" si="14"/>
        <v>5</v>
      </c>
      <c r="AH21" s="15">
        <v>5</v>
      </c>
      <c r="AI21" s="15">
        <v>4</v>
      </c>
      <c r="AJ21" s="37"/>
      <c r="AK21" s="15"/>
      <c r="AL21" s="37"/>
      <c r="AM21" s="37"/>
      <c r="AN21" s="37"/>
      <c r="AO21" s="37"/>
      <c r="AP21" s="37"/>
      <c r="AQ21" s="37"/>
      <c r="AR21" s="37">
        <f t="shared" si="15"/>
        <v>0</v>
      </c>
      <c r="AS21" s="14">
        <f t="shared" si="16"/>
        <v>5.5896504837195819E-2</v>
      </c>
      <c r="AT21" s="31">
        <f t="shared" si="17"/>
        <v>4930644.3499999996</v>
      </c>
      <c r="AU21" s="37">
        <f t="shared" si="18"/>
        <v>83279600</v>
      </c>
      <c r="AV21" s="37">
        <f t="shared" si="55"/>
        <v>0</v>
      </c>
      <c r="AW21" s="14">
        <f t="shared" si="56"/>
        <v>-0.14732713481625592</v>
      </c>
      <c r="AX21" s="31">
        <f t="shared" si="19"/>
        <v>4930644.3499999996</v>
      </c>
      <c r="AY21" s="37">
        <v>5782574.4800000004</v>
      </c>
      <c r="AZ21" s="37">
        <v>2</v>
      </c>
      <c r="BA21" s="37">
        <f t="shared" si="20"/>
        <v>4930644.3499999996</v>
      </c>
      <c r="BB21" s="37">
        <v>0</v>
      </c>
      <c r="BC21" s="37">
        <f t="shared" si="21"/>
        <v>1</v>
      </c>
      <c r="BD21" s="14">
        <f t="shared" si="22"/>
        <v>0</v>
      </c>
      <c r="BE21" s="37">
        <v>0</v>
      </c>
      <c r="BF21" s="37">
        <v>2449676.33</v>
      </c>
      <c r="BG21" s="37">
        <f t="shared" si="23"/>
        <v>1</v>
      </c>
      <c r="BH21" s="37">
        <v>0</v>
      </c>
      <c r="BI21" s="37">
        <v>94503270.120000005</v>
      </c>
      <c r="BJ21" s="37">
        <f t="shared" si="24"/>
        <v>4</v>
      </c>
      <c r="BK21" s="14">
        <f t="shared" si="25"/>
        <v>0</v>
      </c>
      <c r="BL21" s="37">
        <v>0</v>
      </c>
      <c r="BM21" s="37">
        <v>85652271.730000004</v>
      </c>
      <c r="BN21" s="37">
        <v>0</v>
      </c>
      <c r="BO21" s="37">
        <v>12968755.09</v>
      </c>
      <c r="BP21" s="37">
        <f t="shared" si="26"/>
        <v>2</v>
      </c>
      <c r="BQ21" s="14">
        <f t="shared" si="27"/>
        <v>0.98549558159546125</v>
      </c>
      <c r="BR21" s="37">
        <v>27791500</v>
      </c>
      <c r="BS21" s="37">
        <v>43.6</v>
      </c>
      <c r="BT21" s="37">
        <v>12</v>
      </c>
      <c r="BU21" s="30">
        <v>53900.1</v>
      </c>
      <c r="BV21" s="37">
        <f t="shared" si="28"/>
        <v>0</v>
      </c>
      <c r="BW21" s="14">
        <f t="shared" si="29"/>
        <v>0.65215676494155417</v>
      </c>
      <c r="BX21" s="37">
        <v>57526907.590000004</v>
      </c>
      <c r="BY21" s="31">
        <f t="shared" si="30"/>
        <v>88210244.349999994</v>
      </c>
      <c r="BZ21" s="37">
        <f t="shared" si="31"/>
        <v>2</v>
      </c>
      <c r="CA21" s="17">
        <f t="shared" si="32"/>
        <v>2</v>
      </c>
      <c r="CB21" s="37">
        <v>2</v>
      </c>
      <c r="CC21" s="37">
        <v>2</v>
      </c>
      <c r="CD21" s="37">
        <v>2</v>
      </c>
      <c r="CE21" s="37">
        <f t="shared" si="53"/>
        <v>3</v>
      </c>
      <c r="CF21" s="14">
        <f t="shared" si="33"/>
        <v>1</v>
      </c>
      <c r="CG21" s="37">
        <v>5</v>
      </c>
      <c r="CH21" s="37">
        <v>5</v>
      </c>
      <c r="CI21" s="37">
        <f t="shared" si="34"/>
        <v>5</v>
      </c>
      <c r="CJ21" s="37">
        <v>0</v>
      </c>
      <c r="CK21" s="37">
        <f t="shared" si="35"/>
        <v>0</v>
      </c>
      <c r="CL21" s="18">
        <v>31</v>
      </c>
      <c r="CM21" s="18">
        <v>34</v>
      </c>
      <c r="CN21" s="37">
        <f t="shared" si="36"/>
        <v>3</v>
      </c>
      <c r="CO21" s="37">
        <v>0</v>
      </c>
      <c r="CP21" s="37">
        <f t="shared" si="37"/>
        <v>3</v>
      </c>
      <c r="CQ21" s="37">
        <v>0</v>
      </c>
      <c r="CR21" s="37">
        <f t="shared" si="38"/>
        <v>5</v>
      </c>
      <c r="CS21" s="37">
        <v>4</v>
      </c>
      <c r="CT21" s="37">
        <v>4</v>
      </c>
      <c r="CU21" s="37">
        <f t="shared" si="39"/>
        <v>5</v>
      </c>
      <c r="CV21" s="37">
        <v>6</v>
      </c>
      <c r="CW21" s="37">
        <v>6</v>
      </c>
      <c r="CX21" s="37">
        <f t="shared" si="40"/>
        <v>4</v>
      </c>
      <c r="CY21" s="37">
        <v>0</v>
      </c>
      <c r="CZ21" s="37">
        <v>43</v>
      </c>
      <c r="DA21" s="37">
        <f t="shared" si="41"/>
        <v>4</v>
      </c>
      <c r="DB21" s="14">
        <f t="shared" si="42"/>
        <v>1</v>
      </c>
      <c r="DC21" s="58">
        <v>88265.77</v>
      </c>
      <c r="DD21" s="58">
        <v>88265.77</v>
      </c>
      <c r="DE21" s="37">
        <f t="shared" si="43"/>
        <v>3</v>
      </c>
      <c r="DF21" s="14">
        <f t="shared" si="44"/>
        <v>0</v>
      </c>
      <c r="DG21" s="37">
        <v>0</v>
      </c>
      <c r="DH21" s="37">
        <v>83279.600000000006</v>
      </c>
      <c r="DI21" s="37">
        <f t="shared" si="45"/>
        <v>3</v>
      </c>
      <c r="DJ21" s="37"/>
      <c r="DK21" s="37"/>
      <c r="DL21" s="37">
        <f t="shared" si="46"/>
        <v>5</v>
      </c>
      <c r="DM21" s="16">
        <f t="shared" si="47"/>
        <v>1</v>
      </c>
      <c r="DN21" s="34">
        <v>9</v>
      </c>
      <c r="DO21" s="34">
        <v>9</v>
      </c>
      <c r="DP21" s="37">
        <f t="shared" si="48"/>
        <v>4</v>
      </c>
      <c r="DQ21" s="14">
        <f t="shared" si="49"/>
        <v>1</v>
      </c>
      <c r="DR21" s="34">
        <v>74</v>
      </c>
      <c r="DS21" s="34">
        <v>74</v>
      </c>
      <c r="DT21" s="22">
        <f t="shared" si="50"/>
        <v>78</v>
      </c>
      <c r="DU21" s="57">
        <f t="shared" si="51"/>
        <v>2</v>
      </c>
      <c r="DV21" s="57">
        <f t="shared" si="54"/>
        <v>12</v>
      </c>
    </row>
    <row r="22" spans="1:126" ht="60" hidden="1" x14ac:dyDescent="0.25">
      <c r="A22" s="44">
        <v>41</v>
      </c>
      <c r="B22" s="10" t="s">
        <v>151</v>
      </c>
      <c r="C22" s="10" t="s">
        <v>189</v>
      </c>
      <c r="D22" s="37">
        <f t="shared" si="0"/>
        <v>3</v>
      </c>
      <c r="E22" s="19">
        <f t="shared" si="1"/>
        <v>1</v>
      </c>
      <c r="F22" s="37">
        <v>4398.96</v>
      </c>
      <c r="G22" s="37">
        <v>4398.96</v>
      </c>
      <c r="H22" s="37">
        <f t="shared" si="2"/>
        <v>3</v>
      </c>
      <c r="I22" s="14">
        <f t="shared" si="3"/>
        <v>1</v>
      </c>
      <c r="J22" s="37">
        <v>4398.96</v>
      </c>
      <c r="K22" s="37">
        <v>4398.96</v>
      </c>
      <c r="L22" s="37"/>
      <c r="M22" s="14">
        <f t="shared" si="4"/>
        <v>0</v>
      </c>
      <c r="N22" s="31">
        <f t="shared" si="5"/>
        <v>4398.96</v>
      </c>
      <c r="O22" s="37">
        <v>0</v>
      </c>
      <c r="P22" s="37">
        <f t="shared" si="52"/>
        <v>3</v>
      </c>
      <c r="Q22" s="14">
        <f t="shared" si="6"/>
        <v>1</v>
      </c>
      <c r="R22" s="37">
        <f t="shared" si="7"/>
        <v>4398.96</v>
      </c>
      <c r="S22" s="31">
        <f t="shared" si="8"/>
        <v>4398.96</v>
      </c>
      <c r="T22" s="37">
        <f t="shared" si="9"/>
        <v>3</v>
      </c>
      <c r="U22" s="14">
        <f t="shared" si="10"/>
        <v>-8.3310901553435637E-2</v>
      </c>
      <c r="V22" s="37">
        <v>0</v>
      </c>
      <c r="W22" s="37">
        <v>0</v>
      </c>
      <c r="X22" s="37">
        <v>3119930.78</v>
      </c>
      <c r="Y22" s="37">
        <v>3119930.78</v>
      </c>
      <c r="Z22" s="37">
        <v>0</v>
      </c>
      <c r="AA22" s="37">
        <v>74898500</v>
      </c>
      <c r="AB22" s="37">
        <f t="shared" si="11"/>
        <v>3</v>
      </c>
      <c r="AC22" s="19">
        <f t="shared" si="12"/>
        <v>0</v>
      </c>
      <c r="AD22" s="37">
        <v>0</v>
      </c>
      <c r="AE22" s="37">
        <v>0</v>
      </c>
      <c r="AF22" s="37">
        <f t="shared" si="13"/>
        <v>0</v>
      </c>
      <c r="AG22" s="15">
        <f t="shared" si="14"/>
        <v>-8</v>
      </c>
      <c r="AH22" s="15">
        <v>5</v>
      </c>
      <c r="AI22" s="15">
        <v>17</v>
      </c>
      <c r="AJ22" s="37"/>
      <c r="AK22" s="15"/>
      <c r="AL22" s="37"/>
      <c r="AM22" s="37"/>
      <c r="AN22" s="37"/>
      <c r="AO22" s="37"/>
      <c r="AP22" s="37">
        <v>0</v>
      </c>
      <c r="AQ22" s="37">
        <v>0</v>
      </c>
      <c r="AR22" s="37">
        <f t="shared" si="15"/>
        <v>0</v>
      </c>
      <c r="AS22" s="14">
        <f t="shared" si="16"/>
        <v>5.8728835079522809E-5</v>
      </c>
      <c r="AT22" s="31">
        <f t="shared" si="17"/>
        <v>4398.96</v>
      </c>
      <c r="AU22" s="37">
        <f t="shared" si="18"/>
        <v>74898500</v>
      </c>
      <c r="AV22" s="37">
        <f t="shared" si="55"/>
        <v>0</v>
      </c>
      <c r="AW22" s="14">
        <f t="shared" si="56"/>
        <v>-0.67816734426018421</v>
      </c>
      <c r="AX22" s="31">
        <f t="shared" si="19"/>
        <v>4398.96</v>
      </c>
      <c r="AY22" s="37">
        <v>13668.47</v>
      </c>
      <c r="AZ22" s="37">
        <v>2</v>
      </c>
      <c r="BA22" s="37">
        <f t="shared" si="20"/>
        <v>4398.96</v>
      </c>
      <c r="BB22" s="37">
        <v>0</v>
      </c>
      <c r="BC22" s="37">
        <f t="shared" si="21"/>
        <v>1</v>
      </c>
      <c r="BD22" s="14">
        <f t="shared" si="22"/>
        <v>0</v>
      </c>
      <c r="BE22" s="37">
        <v>0</v>
      </c>
      <c r="BF22" s="37">
        <v>0</v>
      </c>
      <c r="BG22" s="37">
        <f t="shared" si="23"/>
        <v>1</v>
      </c>
      <c r="BH22" s="37">
        <v>0</v>
      </c>
      <c r="BI22" s="37">
        <v>223839587.25</v>
      </c>
      <c r="BJ22" s="37">
        <f t="shared" si="24"/>
        <v>4</v>
      </c>
      <c r="BK22" s="14">
        <f t="shared" si="25"/>
        <v>0</v>
      </c>
      <c r="BL22" s="37">
        <v>0</v>
      </c>
      <c r="BM22" s="37">
        <v>8962802.8599999994</v>
      </c>
      <c r="BN22" s="37">
        <v>0</v>
      </c>
      <c r="BO22" s="37">
        <v>7537256.5599999996</v>
      </c>
      <c r="BP22" s="37">
        <f t="shared" si="26"/>
        <v>2</v>
      </c>
      <c r="BQ22" s="14">
        <f t="shared" si="27"/>
        <v>1.0108305405749163</v>
      </c>
      <c r="BR22" s="37">
        <v>28207500</v>
      </c>
      <c r="BS22" s="37">
        <v>43.8</v>
      </c>
      <c r="BT22" s="37">
        <v>12</v>
      </c>
      <c r="BU22" s="37">
        <v>53092.22</v>
      </c>
      <c r="BV22" s="37">
        <f t="shared" si="28"/>
        <v>2</v>
      </c>
      <c r="BW22" s="14">
        <f t="shared" si="29"/>
        <v>0.76589291998745901</v>
      </c>
      <c r="BX22" s="37">
        <v>57367600</v>
      </c>
      <c r="BY22" s="31">
        <f t="shared" si="30"/>
        <v>74902898.959999993</v>
      </c>
      <c r="BZ22" s="37">
        <f t="shared" si="31"/>
        <v>2</v>
      </c>
      <c r="CA22" s="17">
        <f t="shared" si="32"/>
        <v>2</v>
      </c>
      <c r="CB22" s="37">
        <v>2</v>
      </c>
      <c r="CC22" s="37">
        <v>2</v>
      </c>
      <c r="CD22" s="37">
        <v>2</v>
      </c>
      <c r="CE22" s="37">
        <f t="shared" si="53"/>
        <v>3</v>
      </c>
      <c r="CF22" s="14">
        <f t="shared" si="33"/>
        <v>1</v>
      </c>
      <c r="CG22" s="37">
        <v>1</v>
      </c>
      <c r="CH22" s="37">
        <v>1</v>
      </c>
      <c r="CI22" s="37">
        <f t="shared" si="34"/>
        <v>5</v>
      </c>
      <c r="CJ22" s="37">
        <v>0</v>
      </c>
      <c r="CK22" s="37">
        <f t="shared" si="35"/>
        <v>2</v>
      </c>
      <c r="CL22" s="37">
        <v>35</v>
      </c>
      <c r="CM22" s="37">
        <v>35</v>
      </c>
      <c r="CN22" s="37">
        <f t="shared" si="36"/>
        <v>3</v>
      </c>
      <c r="CO22" s="37">
        <v>0</v>
      </c>
      <c r="CP22" s="37">
        <f t="shared" si="37"/>
        <v>3</v>
      </c>
      <c r="CQ22" s="37">
        <v>0</v>
      </c>
      <c r="CR22" s="37">
        <f t="shared" si="38"/>
        <v>5</v>
      </c>
      <c r="CS22" s="37">
        <v>4</v>
      </c>
      <c r="CT22" s="37">
        <v>4</v>
      </c>
      <c r="CU22" s="37">
        <f t="shared" si="39"/>
        <v>5</v>
      </c>
      <c r="CV22" s="37">
        <v>6</v>
      </c>
      <c r="CW22" s="37">
        <v>6</v>
      </c>
      <c r="CX22" s="37">
        <f t="shared" si="40"/>
        <v>4</v>
      </c>
      <c r="CY22" s="37"/>
      <c r="CZ22" s="37">
        <v>23.2</v>
      </c>
      <c r="DA22" s="37">
        <f t="shared" si="41"/>
        <v>4</v>
      </c>
      <c r="DB22" s="14">
        <f t="shared" si="42"/>
        <v>1</v>
      </c>
      <c r="DC22" s="38">
        <v>76801.100000000006</v>
      </c>
      <c r="DD22" s="38">
        <v>76801.100000000006</v>
      </c>
      <c r="DE22" s="37">
        <f t="shared" si="43"/>
        <v>3</v>
      </c>
      <c r="DF22" s="14">
        <f t="shared" si="44"/>
        <v>0</v>
      </c>
      <c r="DG22" s="38">
        <v>0</v>
      </c>
      <c r="DH22" s="38">
        <v>76801.100000000006</v>
      </c>
      <c r="DI22" s="37">
        <f t="shared" si="45"/>
        <v>3</v>
      </c>
      <c r="DJ22" s="37">
        <v>0</v>
      </c>
      <c r="DK22" s="37">
        <v>0</v>
      </c>
      <c r="DL22" s="37">
        <f t="shared" si="46"/>
        <v>5</v>
      </c>
      <c r="DM22" s="16">
        <f t="shared" si="47"/>
        <v>1</v>
      </c>
      <c r="DN22" s="59">
        <v>22</v>
      </c>
      <c r="DO22" s="59">
        <v>22</v>
      </c>
      <c r="DP22" s="37">
        <f t="shared" si="48"/>
        <v>4</v>
      </c>
      <c r="DQ22" s="14">
        <f t="shared" si="49"/>
        <v>1</v>
      </c>
      <c r="DR22" s="59">
        <v>83</v>
      </c>
      <c r="DS22" s="59">
        <v>83</v>
      </c>
      <c r="DT22" s="22">
        <f t="shared" si="50"/>
        <v>78</v>
      </c>
      <c r="DU22" s="57">
        <f t="shared" si="51"/>
        <v>2</v>
      </c>
      <c r="DV22" s="57">
        <f t="shared" si="54"/>
        <v>12</v>
      </c>
    </row>
    <row r="23" spans="1:126" ht="60" hidden="1" x14ac:dyDescent="0.25">
      <c r="A23" s="44">
        <v>60</v>
      </c>
      <c r="B23" s="10" t="s">
        <v>151</v>
      </c>
      <c r="C23" s="10" t="s">
        <v>208</v>
      </c>
      <c r="D23" s="37">
        <f t="shared" si="0"/>
        <v>3</v>
      </c>
      <c r="E23" s="19">
        <f t="shared" si="1"/>
        <v>1</v>
      </c>
      <c r="F23" s="37">
        <v>54980</v>
      </c>
      <c r="G23" s="37">
        <v>54980</v>
      </c>
      <c r="H23" s="37">
        <f t="shared" si="2"/>
        <v>3</v>
      </c>
      <c r="I23" s="14">
        <f t="shared" si="3"/>
        <v>4.6376864314296107</v>
      </c>
      <c r="J23" s="37">
        <v>254980</v>
      </c>
      <c r="K23" s="37">
        <v>54980</v>
      </c>
      <c r="L23" s="37">
        <f>IF(N23/O23&lt;$O$8/100,0,IF(N23/O23&gt;$N$8/100,3,$L$8*(N23/O23-$O$8/100)/(($N$8-$O$8)/100)))</f>
        <v>3</v>
      </c>
      <c r="M23" s="14">
        <f t="shared" si="4"/>
        <v>1</v>
      </c>
      <c r="N23" s="31">
        <f t="shared" si="5"/>
        <v>54980</v>
      </c>
      <c r="O23" s="37">
        <v>54980</v>
      </c>
      <c r="P23" s="37">
        <f t="shared" si="52"/>
        <v>3</v>
      </c>
      <c r="Q23" s="14">
        <f t="shared" si="6"/>
        <v>4.6376864314296107</v>
      </c>
      <c r="R23" s="37">
        <f t="shared" si="7"/>
        <v>254980</v>
      </c>
      <c r="S23" s="31">
        <f t="shared" si="8"/>
        <v>54980</v>
      </c>
      <c r="T23" s="37">
        <f t="shared" si="9"/>
        <v>3</v>
      </c>
      <c r="U23" s="14">
        <f t="shared" si="10"/>
        <v>-0.33378576810178218</v>
      </c>
      <c r="V23" s="37">
        <v>0</v>
      </c>
      <c r="W23" s="37">
        <v>0</v>
      </c>
      <c r="X23" s="37">
        <v>11718000</v>
      </c>
      <c r="Y23" s="37">
        <v>11718000</v>
      </c>
      <c r="Z23" s="37">
        <v>0</v>
      </c>
      <c r="AA23" s="37">
        <v>70212700</v>
      </c>
      <c r="AB23" s="37">
        <f t="shared" si="11"/>
        <v>3</v>
      </c>
      <c r="AC23" s="19">
        <f t="shared" si="12"/>
        <v>0</v>
      </c>
      <c r="AD23" s="37">
        <v>0</v>
      </c>
      <c r="AE23" s="37">
        <v>0</v>
      </c>
      <c r="AF23" s="37">
        <f t="shared" si="13"/>
        <v>1</v>
      </c>
      <c r="AG23" s="15">
        <f t="shared" si="14"/>
        <v>5</v>
      </c>
      <c r="AH23" s="15">
        <v>8</v>
      </c>
      <c r="AI23" s="15">
        <v>7</v>
      </c>
      <c r="AJ23" s="37"/>
      <c r="AK23" s="15"/>
      <c r="AL23" s="37"/>
      <c r="AM23" s="37"/>
      <c r="AN23" s="37"/>
      <c r="AO23" s="37"/>
      <c r="AP23" s="37">
        <v>0</v>
      </c>
      <c r="AQ23" s="37">
        <v>0</v>
      </c>
      <c r="AR23" s="37">
        <f t="shared" si="15"/>
        <v>0</v>
      </c>
      <c r="AS23" s="14">
        <f t="shared" si="16"/>
        <v>7.787129509396677E-4</v>
      </c>
      <c r="AT23" s="31">
        <f t="shared" si="17"/>
        <v>54980</v>
      </c>
      <c r="AU23" s="37">
        <v>70548700</v>
      </c>
      <c r="AV23" s="37">
        <f t="shared" si="55"/>
        <v>0</v>
      </c>
      <c r="AW23" s="14">
        <f t="shared" si="56"/>
        <v>-0.72510000000000008</v>
      </c>
      <c r="AX23" s="31">
        <f t="shared" si="19"/>
        <v>54980</v>
      </c>
      <c r="AY23" s="37">
        <v>200000</v>
      </c>
      <c r="AZ23" s="37">
        <v>2</v>
      </c>
      <c r="BA23" s="37">
        <f t="shared" si="20"/>
        <v>54980</v>
      </c>
      <c r="BB23" s="37">
        <v>0</v>
      </c>
      <c r="BC23" s="37">
        <f t="shared" si="21"/>
        <v>1</v>
      </c>
      <c r="BD23" s="14">
        <f t="shared" si="22"/>
        <v>0</v>
      </c>
      <c r="BE23" s="37">
        <v>0</v>
      </c>
      <c r="BF23" s="37">
        <v>301735.65999999997</v>
      </c>
      <c r="BG23" s="37">
        <f t="shared" si="23"/>
        <v>1</v>
      </c>
      <c r="BH23" s="37">
        <v>0</v>
      </c>
      <c r="BI23" s="37">
        <v>248205859.21000001</v>
      </c>
      <c r="BJ23" s="37">
        <f t="shared" si="24"/>
        <v>4</v>
      </c>
      <c r="BK23" s="14">
        <f t="shared" si="25"/>
        <v>0</v>
      </c>
      <c r="BL23" s="37">
        <v>0</v>
      </c>
      <c r="BM23" s="37">
        <v>12531851.43</v>
      </c>
      <c r="BN23" s="37">
        <v>0</v>
      </c>
      <c r="BO23" s="37">
        <v>5047786.6100000003</v>
      </c>
      <c r="BP23" s="37">
        <f t="shared" si="26"/>
        <v>2</v>
      </c>
      <c r="BQ23" s="14">
        <f t="shared" si="27"/>
        <v>1.0190499321445927</v>
      </c>
      <c r="BR23" s="37">
        <v>29865200</v>
      </c>
      <c r="BS23" s="37">
        <v>46</v>
      </c>
      <c r="BT23" s="37">
        <v>12</v>
      </c>
      <c r="BU23" s="37">
        <v>53092.22</v>
      </c>
      <c r="BV23" s="37">
        <f t="shared" si="28"/>
        <v>2</v>
      </c>
      <c r="BW23" s="14">
        <f t="shared" si="29"/>
        <v>0.79641882689400889</v>
      </c>
      <c r="BX23" s="37">
        <v>56230100</v>
      </c>
      <c r="BY23" s="31">
        <f t="shared" si="30"/>
        <v>70603680</v>
      </c>
      <c r="BZ23" s="37">
        <f t="shared" si="31"/>
        <v>2</v>
      </c>
      <c r="CA23" s="17">
        <f t="shared" si="32"/>
        <v>1.25</v>
      </c>
      <c r="CB23" s="37">
        <v>3</v>
      </c>
      <c r="CC23" s="37">
        <v>2</v>
      </c>
      <c r="CD23" s="37">
        <v>4</v>
      </c>
      <c r="CE23" s="37">
        <f t="shared" si="53"/>
        <v>3</v>
      </c>
      <c r="CF23" s="14">
        <f t="shared" si="33"/>
        <v>1</v>
      </c>
      <c r="CG23" s="37">
        <v>1</v>
      </c>
      <c r="CH23" s="37">
        <v>1</v>
      </c>
      <c r="CI23" s="37">
        <f t="shared" si="34"/>
        <v>5</v>
      </c>
      <c r="CJ23" s="37">
        <v>0</v>
      </c>
      <c r="CK23" s="37">
        <f t="shared" si="35"/>
        <v>2</v>
      </c>
      <c r="CL23" s="37">
        <v>33</v>
      </c>
      <c r="CM23" s="37">
        <v>33</v>
      </c>
      <c r="CN23" s="37">
        <f t="shared" si="36"/>
        <v>3</v>
      </c>
      <c r="CO23" s="37">
        <v>0</v>
      </c>
      <c r="CP23" s="37">
        <f t="shared" si="37"/>
        <v>3</v>
      </c>
      <c r="CQ23" s="37">
        <v>0</v>
      </c>
      <c r="CR23" s="37">
        <f t="shared" si="38"/>
        <v>5</v>
      </c>
      <c r="CS23" s="37">
        <v>4</v>
      </c>
      <c r="CT23" s="37">
        <v>4</v>
      </c>
      <c r="CU23" s="37">
        <f t="shared" si="39"/>
        <v>0.83333333333333326</v>
      </c>
      <c r="CV23" s="37">
        <v>1</v>
      </c>
      <c r="CW23" s="37">
        <v>6</v>
      </c>
      <c r="CX23" s="37">
        <f t="shared" si="40"/>
        <v>4</v>
      </c>
      <c r="CY23" s="37">
        <v>0</v>
      </c>
      <c r="CZ23" s="37">
        <v>20.5</v>
      </c>
      <c r="DA23" s="37">
        <f t="shared" si="41"/>
        <v>4</v>
      </c>
      <c r="DB23" s="14">
        <f t="shared" si="42"/>
        <v>1</v>
      </c>
      <c r="DC23" s="38">
        <v>70803.679999999993</v>
      </c>
      <c r="DD23" s="38">
        <v>70803.679999999993</v>
      </c>
      <c r="DE23" s="37">
        <f t="shared" si="43"/>
        <v>3</v>
      </c>
      <c r="DF23" s="14">
        <f t="shared" si="44"/>
        <v>0</v>
      </c>
      <c r="DG23" s="38">
        <v>0</v>
      </c>
      <c r="DH23" s="38">
        <v>70803.679999999993</v>
      </c>
      <c r="DI23" s="37">
        <f t="shared" si="45"/>
        <v>3</v>
      </c>
      <c r="DJ23" s="37">
        <v>0</v>
      </c>
      <c r="DK23" s="37">
        <v>0</v>
      </c>
      <c r="DL23" s="37">
        <f t="shared" si="46"/>
        <v>5</v>
      </c>
      <c r="DM23" s="16">
        <f t="shared" si="47"/>
        <v>1</v>
      </c>
      <c r="DN23" s="59">
        <v>14</v>
      </c>
      <c r="DO23" s="59">
        <v>14</v>
      </c>
      <c r="DP23" s="37">
        <f t="shared" si="48"/>
        <v>4</v>
      </c>
      <c r="DQ23" s="14">
        <f t="shared" si="49"/>
        <v>1</v>
      </c>
      <c r="DR23" s="59">
        <v>82</v>
      </c>
      <c r="DS23" s="59">
        <v>82</v>
      </c>
      <c r="DT23" s="22">
        <f t="shared" si="50"/>
        <v>77.833333333333343</v>
      </c>
      <c r="DU23" s="57">
        <f t="shared" si="51"/>
        <v>2</v>
      </c>
      <c r="DV23" s="57">
        <f t="shared" si="54"/>
        <v>14</v>
      </c>
    </row>
    <row r="24" spans="1:126" ht="38.25" hidden="1" x14ac:dyDescent="0.25">
      <c r="A24" s="44">
        <v>63</v>
      </c>
      <c r="B24" s="7" t="s">
        <v>151</v>
      </c>
      <c r="C24" s="7" t="s">
        <v>211</v>
      </c>
      <c r="D24" s="37">
        <f t="shared" si="0"/>
        <v>3</v>
      </c>
      <c r="E24" s="19">
        <f t="shared" si="1"/>
        <v>1</v>
      </c>
      <c r="F24" s="34">
        <v>244115.86</v>
      </c>
      <c r="G24" s="34">
        <v>244115.86</v>
      </c>
      <c r="H24" s="37">
        <f t="shared" si="2"/>
        <v>0</v>
      </c>
      <c r="I24" s="14">
        <f t="shared" si="3"/>
        <v>0.85747206265090692</v>
      </c>
      <c r="J24" s="34">
        <v>209322.53</v>
      </c>
      <c r="K24" s="34">
        <v>244115.86</v>
      </c>
      <c r="L24" s="37">
        <f>IF(N24/O24&lt;$O$8/100,0,IF(N24/O24&gt;$N$8/100,3,$L$8*(N24/O24-$O$8/100)/(($N$8-$O$8)/100)))</f>
        <v>3</v>
      </c>
      <c r="M24" s="14">
        <f t="shared" si="4"/>
        <v>1.2390955383124411</v>
      </c>
      <c r="N24" s="31">
        <f t="shared" si="5"/>
        <v>244115.86</v>
      </c>
      <c r="O24" s="34">
        <v>197011.33</v>
      </c>
      <c r="P24" s="37">
        <f t="shared" si="52"/>
        <v>1.6120809397636038</v>
      </c>
      <c r="Q24" s="14">
        <f t="shared" si="6"/>
        <v>0.85747206265090692</v>
      </c>
      <c r="R24" s="37">
        <f t="shared" si="7"/>
        <v>209322.53</v>
      </c>
      <c r="S24" s="31">
        <f t="shared" si="8"/>
        <v>244115.86</v>
      </c>
      <c r="T24" s="37">
        <f t="shared" si="9"/>
        <v>3</v>
      </c>
      <c r="U24" s="14">
        <f t="shared" si="10"/>
        <v>-0.27087230159636472</v>
      </c>
      <c r="V24" s="34">
        <v>0</v>
      </c>
      <c r="W24" s="34">
        <v>0</v>
      </c>
      <c r="X24" s="34">
        <v>6285822</v>
      </c>
      <c r="Y24" s="34">
        <v>6285822</v>
      </c>
      <c r="Z24" s="34">
        <v>0</v>
      </c>
      <c r="AA24" s="34">
        <v>46411700</v>
      </c>
      <c r="AB24" s="37">
        <f t="shared" si="11"/>
        <v>3</v>
      </c>
      <c r="AC24" s="19">
        <f t="shared" si="12"/>
        <v>0</v>
      </c>
      <c r="AD24" s="34">
        <v>1937964.93</v>
      </c>
      <c r="AE24" s="34">
        <v>0</v>
      </c>
      <c r="AF24" s="37">
        <f t="shared" si="13"/>
        <v>1</v>
      </c>
      <c r="AG24" s="15">
        <f t="shared" si="14"/>
        <v>4</v>
      </c>
      <c r="AH24" s="6">
        <v>0</v>
      </c>
      <c r="AI24" s="6">
        <v>0</v>
      </c>
      <c r="AJ24" s="37"/>
      <c r="AK24" s="15"/>
      <c r="AL24" s="34"/>
      <c r="AM24" s="37"/>
      <c r="AN24" s="37"/>
      <c r="AO24" s="37"/>
      <c r="AP24" s="34">
        <v>0</v>
      </c>
      <c r="AQ24" s="34">
        <v>0</v>
      </c>
      <c r="AR24" s="37">
        <f t="shared" si="15"/>
        <v>0</v>
      </c>
      <c r="AS24" s="14">
        <f t="shared" si="16"/>
        <v>5.2322707362468567E-3</v>
      </c>
      <c r="AT24" s="31">
        <f t="shared" si="17"/>
        <v>244115.86</v>
      </c>
      <c r="AU24" s="37">
        <f t="shared" ref="AU24:AU30" si="57">AA24</f>
        <v>46411700</v>
      </c>
      <c r="AV24" s="37">
        <v>2</v>
      </c>
      <c r="AW24" s="14"/>
      <c r="AX24" s="31">
        <f t="shared" si="19"/>
        <v>244115.86</v>
      </c>
      <c r="AY24" s="34">
        <v>0</v>
      </c>
      <c r="AZ24" s="37">
        <v>2</v>
      </c>
      <c r="BA24" s="37">
        <f t="shared" si="20"/>
        <v>244115.86</v>
      </c>
      <c r="BB24" s="37">
        <v>0</v>
      </c>
      <c r="BC24" s="37">
        <f t="shared" si="21"/>
        <v>1</v>
      </c>
      <c r="BD24" s="14">
        <f t="shared" si="22"/>
        <v>0</v>
      </c>
      <c r="BE24" s="34">
        <v>0</v>
      </c>
      <c r="BF24" s="34">
        <v>1942798</v>
      </c>
      <c r="BG24" s="37">
        <f t="shared" si="23"/>
        <v>1</v>
      </c>
      <c r="BH24" s="34">
        <v>0</v>
      </c>
      <c r="BI24" s="34">
        <v>149709484.12</v>
      </c>
      <c r="BJ24" s="37">
        <f t="shared" si="24"/>
        <v>4</v>
      </c>
      <c r="BK24" s="14">
        <f t="shared" si="25"/>
        <v>0</v>
      </c>
      <c r="BL24" s="34">
        <v>0</v>
      </c>
      <c r="BM24" s="34">
        <v>0</v>
      </c>
      <c r="BN24" s="34">
        <v>0</v>
      </c>
      <c r="BO24" s="34">
        <v>3459228.25</v>
      </c>
      <c r="BP24" s="37">
        <f t="shared" si="26"/>
        <v>0</v>
      </c>
      <c r="BQ24" s="14">
        <f t="shared" si="27"/>
        <v>0.82021862844137128</v>
      </c>
      <c r="BR24" s="34">
        <v>12391200</v>
      </c>
      <c r="BS24" s="34">
        <v>23.4</v>
      </c>
      <c r="BT24" s="34">
        <v>12</v>
      </c>
      <c r="BU24" s="34">
        <v>53800.54</v>
      </c>
      <c r="BV24" s="37">
        <f t="shared" si="28"/>
        <v>2</v>
      </c>
      <c r="BW24" s="14">
        <f t="shared" si="29"/>
        <v>0.72744628669322775</v>
      </c>
      <c r="BX24" s="34">
        <v>33939600</v>
      </c>
      <c r="BY24" s="31">
        <f t="shared" si="30"/>
        <v>46655815.859999999</v>
      </c>
      <c r="BZ24" s="37">
        <f t="shared" si="31"/>
        <v>2</v>
      </c>
      <c r="CA24" s="17">
        <f t="shared" si="32"/>
        <v>2</v>
      </c>
      <c r="CB24" s="34">
        <v>1</v>
      </c>
      <c r="CC24" s="34">
        <v>1</v>
      </c>
      <c r="CD24" s="34">
        <v>1</v>
      </c>
      <c r="CE24" s="37">
        <f t="shared" si="53"/>
        <v>3</v>
      </c>
      <c r="CF24" s="14">
        <f t="shared" si="33"/>
        <v>1</v>
      </c>
      <c r="CG24" s="34">
        <v>4</v>
      </c>
      <c r="CH24" s="34">
        <v>4</v>
      </c>
      <c r="CI24" s="37">
        <f t="shared" si="34"/>
        <v>5</v>
      </c>
      <c r="CJ24" s="34">
        <v>0</v>
      </c>
      <c r="CK24" s="37">
        <f t="shared" si="35"/>
        <v>2</v>
      </c>
      <c r="CL24" s="34">
        <v>33</v>
      </c>
      <c r="CM24" s="34">
        <v>33</v>
      </c>
      <c r="CN24" s="37">
        <f t="shared" si="36"/>
        <v>3</v>
      </c>
      <c r="CO24" s="37">
        <v>0</v>
      </c>
      <c r="CP24" s="37">
        <f t="shared" si="37"/>
        <v>3</v>
      </c>
      <c r="CQ24" s="34">
        <v>0</v>
      </c>
      <c r="CR24" s="37">
        <f t="shared" si="38"/>
        <v>5</v>
      </c>
      <c r="CS24" s="34">
        <v>4</v>
      </c>
      <c r="CT24" s="37">
        <v>4</v>
      </c>
      <c r="CU24" s="37">
        <f t="shared" si="39"/>
        <v>5</v>
      </c>
      <c r="CV24" s="34">
        <v>6</v>
      </c>
      <c r="CW24" s="37">
        <v>6</v>
      </c>
      <c r="CX24" s="37">
        <f t="shared" si="40"/>
        <v>4</v>
      </c>
      <c r="CY24" s="37">
        <v>0</v>
      </c>
      <c r="CZ24" s="37">
        <v>10</v>
      </c>
      <c r="DA24" s="37">
        <f t="shared" si="41"/>
        <v>4</v>
      </c>
      <c r="DB24" s="14">
        <f t="shared" si="42"/>
        <v>1</v>
      </c>
      <c r="DC24" s="35">
        <v>46621.02</v>
      </c>
      <c r="DD24" s="35">
        <v>46621.02</v>
      </c>
      <c r="DE24" s="37">
        <f t="shared" si="43"/>
        <v>3</v>
      </c>
      <c r="DF24" s="14">
        <f t="shared" si="44"/>
        <v>0</v>
      </c>
      <c r="DG24" s="35">
        <v>0</v>
      </c>
      <c r="DH24" s="35">
        <v>46621.02</v>
      </c>
      <c r="DI24" s="37">
        <f t="shared" si="45"/>
        <v>3</v>
      </c>
      <c r="DJ24" s="34">
        <v>0</v>
      </c>
      <c r="DK24" s="34">
        <v>0</v>
      </c>
      <c r="DL24" s="37">
        <f t="shared" si="46"/>
        <v>5</v>
      </c>
      <c r="DM24" s="16">
        <f t="shared" si="47"/>
        <v>1</v>
      </c>
      <c r="DN24" s="9">
        <v>12</v>
      </c>
      <c r="DO24" s="9">
        <v>12</v>
      </c>
      <c r="DP24" s="37">
        <f t="shared" si="48"/>
        <v>4</v>
      </c>
      <c r="DQ24" s="14">
        <f t="shared" si="49"/>
        <v>1</v>
      </c>
      <c r="DR24" s="9">
        <v>48</v>
      </c>
      <c r="DS24" s="9">
        <v>48</v>
      </c>
      <c r="DT24" s="22">
        <f t="shared" si="50"/>
        <v>77.612080939763601</v>
      </c>
      <c r="DU24" s="57">
        <f t="shared" si="51"/>
        <v>2</v>
      </c>
      <c r="DV24" s="57">
        <f t="shared" si="54"/>
        <v>15</v>
      </c>
    </row>
    <row r="25" spans="1:126" ht="60" hidden="1" x14ac:dyDescent="0.25">
      <c r="A25" s="44">
        <v>30</v>
      </c>
      <c r="B25" s="10" t="s">
        <v>151</v>
      </c>
      <c r="C25" s="10" t="s">
        <v>178</v>
      </c>
      <c r="D25" s="37">
        <f t="shared" si="0"/>
        <v>3</v>
      </c>
      <c r="E25" s="19">
        <f t="shared" si="1"/>
        <v>1</v>
      </c>
      <c r="F25" s="37">
        <v>31676</v>
      </c>
      <c r="G25" s="37">
        <v>31676</v>
      </c>
      <c r="H25" s="37">
        <f t="shared" si="2"/>
        <v>3</v>
      </c>
      <c r="I25" s="14">
        <f t="shared" si="3"/>
        <v>1</v>
      </c>
      <c r="J25" s="37">
        <v>31676</v>
      </c>
      <c r="K25" s="37">
        <v>31676</v>
      </c>
      <c r="L25" s="37">
        <f>IF(N25/O25&lt;$O$8/100,0,IF(N25/O25&gt;$N$8/100,3,$L$8*(N25/O25-$O$8/100)/(($N$8-$O$8)/100)))</f>
        <v>3</v>
      </c>
      <c r="M25" s="14">
        <f t="shared" si="4"/>
        <v>1</v>
      </c>
      <c r="N25" s="31">
        <f t="shared" si="5"/>
        <v>31676</v>
      </c>
      <c r="O25" s="37">
        <v>31676</v>
      </c>
      <c r="P25" s="37">
        <f t="shared" si="52"/>
        <v>0.46042899545005289</v>
      </c>
      <c r="Q25" s="14">
        <f t="shared" si="6"/>
        <v>0.78069526636333686</v>
      </c>
      <c r="R25" s="37">
        <f t="shared" ref="R25:R56" si="58">J25</f>
        <v>31676</v>
      </c>
      <c r="S25" s="31">
        <v>40574.089999999997</v>
      </c>
      <c r="T25" s="37">
        <f t="shared" si="9"/>
        <v>3</v>
      </c>
      <c r="U25" s="14">
        <f t="shared" si="10"/>
        <v>-5.6168957743342823E-2</v>
      </c>
      <c r="V25" s="37"/>
      <c r="W25" s="37"/>
      <c r="X25" s="37">
        <v>1614486.82</v>
      </c>
      <c r="Y25" s="37">
        <v>1614486.82</v>
      </c>
      <c r="Z25" s="37"/>
      <c r="AA25" s="37">
        <v>57486800</v>
      </c>
      <c r="AB25" s="37">
        <f t="shared" si="11"/>
        <v>3</v>
      </c>
      <c r="AC25" s="19">
        <f t="shared" si="12"/>
        <v>0</v>
      </c>
      <c r="AD25" s="37"/>
      <c r="AE25" s="37"/>
      <c r="AF25" s="37">
        <f t="shared" si="13"/>
        <v>1</v>
      </c>
      <c r="AG25" s="15">
        <f t="shared" si="14"/>
        <v>4</v>
      </c>
      <c r="AH25" s="15"/>
      <c r="AI25" s="15"/>
      <c r="AJ25" s="37"/>
      <c r="AK25" s="15"/>
      <c r="AL25" s="37"/>
      <c r="AM25" s="37"/>
      <c r="AN25" s="37"/>
      <c r="AO25" s="37"/>
      <c r="AP25" s="37"/>
      <c r="AQ25" s="37"/>
      <c r="AR25" s="37">
        <f t="shared" si="15"/>
        <v>0</v>
      </c>
      <c r="AS25" s="14">
        <f t="shared" si="16"/>
        <v>5.5071000142632427E-4</v>
      </c>
      <c r="AT25" s="31">
        <f t="shared" si="17"/>
        <v>31676</v>
      </c>
      <c r="AU25" s="37">
        <f t="shared" si="57"/>
        <v>57486800</v>
      </c>
      <c r="AV25" s="37">
        <f>IF(AW25/1&lt;$AY$8/100,0,IF(AW25/1&gt;$AX$8/100,$AV$8,($AX$8-$AY$8)*AW25))</f>
        <v>0</v>
      </c>
      <c r="AW25" s="14">
        <f>AX25/AY25-1</f>
        <v>-0.64218017509178194</v>
      </c>
      <c r="AX25" s="31">
        <f t="shared" si="19"/>
        <v>31676</v>
      </c>
      <c r="AY25" s="37">
        <v>88525</v>
      </c>
      <c r="AZ25" s="37">
        <v>2</v>
      </c>
      <c r="BA25" s="37">
        <f t="shared" si="20"/>
        <v>31676</v>
      </c>
      <c r="BB25" s="37">
        <v>0</v>
      </c>
      <c r="BC25" s="37">
        <f t="shared" si="21"/>
        <v>1</v>
      </c>
      <c r="BD25" s="14">
        <f t="shared" si="22"/>
        <v>0</v>
      </c>
      <c r="BE25" s="37"/>
      <c r="BF25" s="37"/>
      <c r="BG25" s="37">
        <f t="shared" si="23"/>
        <v>1</v>
      </c>
      <c r="BH25" s="37"/>
      <c r="BI25" s="37"/>
      <c r="BJ25" s="37">
        <f t="shared" si="24"/>
        <v>4</v>
      </c>
      <c r="BK25" s="14">
        <f t="shared" si="25"/>
        <v>0</v>
      </c>
      <c r="BL25" s="37"/>
      <c r="BM25" s="37">
        <v>4491201.0599999996</v>
      </c>
      <c r="BN25" s="37"/>
      <c r="BO25" s="37"/>
      <c r="BP25" s="37">
        <f t="shared" si="26"/>
        <v>0</v>
      </c>
      <c r="BQ25" s="14">
        <f t="shared" si="27"/>
        <v>1.1290269379062885</v>
      </c>
      <c r="BR25" s="37">
        <v>13879800</v>
      </c>
      <c r="BS25" s="37">
        <v>19.8</v>
      </c>
      <c r="BT25" s="37">
        <v>12</v>
      </c>
      <c r="BU25" s="30">
        <v>51740.72</v>
      </c>
      <c r="BV25" s="37">
        <f t="shared" si="28"/>
        <v>2</v>
      </c>
      <c r="BW25" s="14">
        <f t="shared" si="29"/>
        <v>0.72951515613869877</v>
      </c>
      <c r="BX25" s="37">
        <v>41960600</v>
      </c>
      <c r="BY25" s="31">
        <f t="shared" si="30"/>
        <v>57518476</v>
      </c>
      <c r="BZ25" s="37">
        <f t="shared" si="31"/>
        <v>2</v>
      </c>
      <c r="CA25" s="17">
        <f t="shared" si="32"/>
        <v>1.3333333333333333</v>
      </c>
      <c r="CB25" s="37">
        <v>2</v>
      </c>
      <c r="CC25" s="37">
        <v>2</v>
      </c>
      <c r="CD25" s="37">
        <v>3</v>
      </c>
      <c r="CE25" s="37">
        <f t="shared" si="53"/>
        <v>3</v>
      </c>
      <c r="CF25" s="14">
        <f t="shared" si="33"/>
        <v>1</v>
      </c>
      <c r="CG25" s="37">
        <v>4</v>
      </c>
      <c r="CH25" s="37">
        <v>4</v>
      </c>
      <c r="CI25" s="37">
        <f t="shared" si="34"/>
        <v>5</v>
      </c>
      <c r="CJ25" s="37"/>
      <c r="CK25" s="37">
        <f t="shared" si="35"/>
        <v>2</v>
      </c>
      <c r="CL25" s="18">
        <v>30</v>
      </c>
      <c r="CM25" s="18">
        <v>30</v>
      </c>
      <c r="CN25" s="37">
        <f t="shared" si="36"/>
        <v>3</v>
      </c>
      <c r="CO25" s="37"/>
      <c r="CP25" s="37">
        <f t="shared" si="37"/>
        <v>3</v>
      </c>
      <c r="CQ25" s="37"/>
      <c r="CR25" s="37">
        <f t="shared" si="38"/>
        <v>5</v>
      </c>
      <c r="CS25" s="37">
        <v>4</v>
      </c>
      <c r="CT25" s="37">
        <v>4</v>
      </c>
      <c r="CU25" s="37">
        <f t="shared" si="39"/>
        <v>5</v>
      </c>
      <c r="CV25" s="37">
        <v>6</v>
      </c>
      <c r="CW25" s="37">
        <v>6</v>
      </c>
      <c r="CX25" s="37">
        <f t="shared" si="40"/>
        <v>4</v>
      </c>
      <c r="CY25" s="34">
        <v>0</v>
      </c>
      <c r="CZ25" s="34">
        <v>85.1</v>
      </c>
      <c r="DA25" s="37">
        <f t="shared" si="41"/>
        <v>4</v>
      </c>
      <c r="DB25" s="14">
        <f t="shared" si="42"/>
        <v>1</v>
      </c>
      <c r="DC25" s="37">
        <v>57527.37</v>
      </c>
      <c r="DD25" s="37">
        <v>57527.37</v>
      </c>
      <c r="DE25" s="37">
        <f t="shared" si="43"/>
        <v>3</v>
      </c>
      <c r="DF25" s="14">
        <f t="shared" si="44"/>
        <v>0</v>
      </c>
      <c r="DG25" s="37"/>
      <c r="DH25" s="37">
        <v>57527.37</v>
      </c>
      <c r="DI25" s="37">
        <f t="shared" si="45"/>
        <v>3</v>
      </c>
      <c r="DJ25" s="37"/>
      <c r="DK25" s="37"/>
      <c r="DL25" s="37">
        <f t="shared" si="46"/>
        <v>5</v>
      </c>
      <c r="DM25" s="16">
        <f t="shared" si="47"/>
        <v>1</v>
      </c>
      <c r="DN25" s="34">
        <v>4</v>
      </c>
      <c r="DO25" s="34">
        <v>4</v>
      </c>
      <c r="DP25" s="37">
        <f t="shared" si="48"/>
        <v>4</v>
      </c>
      <c r="DQ25" s="14">
        <f t="shared" si="49"/>
        <v>1</v>
      </c>
      <c r="DR25" s="34">
        <v>52</v>
      </c>
      <c r="DS25" s="34">
        <v>52</v>
      </c>
      <c r="DT25" s="22">
        <f t="shared" si="50"/>
        <v>77.460428995450059</v>
      </c>
      <c r="DU25" s="57">
        <f t="shared" si="51"/>
        <v>2</v>
      </c>
      <c r="DV25" s="57">
        <f t="shared" si="54"/>
        <v>16</v>
      </c>
    </row>
    <row r="26" spans="1:126" ht="60" hidden="1" x14ac:dyDescent="0.25">
      <c r="A26" s="44">
        <v>31</v>
      </c>
      <c r="B26" s="10" t="s">
        <v>151</v>
      </c>
      <c r="C26" s="10" t="s">
        <v>179</v>
      </c>
      <c r="D26" s="37">
        <f t="shared" si="0"/>
        <v>3</v>
      </c>
      <c r="E26" s="19">
        <f t="shared" si="1"/>
        <v>1</v>
      </c>
      <c r="F26" s="37">
        <v>40807.82</v>
      </c>
      <c r="G26" s="37">
        <v>40807.82</v>
      </c>
      <c r="H26" s="37">
        <f t="shared" si="2"/>
        <v>3</v>
      </c>
      <c r="I26" s="14">
        <f t="shared" si="3"/>
        <v>1</v>
      </c>
      <c r="J26" s="37">
        <v>40807.82</v>
      </c>
      <c r="K26" s="37">
        <v>40807.82</v>
      </c>
      <c r="L26" s="37">
        <f>IF(N26/O26&lt;$O$8/100,0,IF(N26/O26&gt;$N$8/100,3,$L$8*(N26/O26-$O$8/100)/(($N$8-$O$8)/100)))</f>
        <v>3</v>
      </c>
      <c r="M26" s="14">
        <f t="shared" si="4"/>
        <v>1</v>
      </c>
      <c r="N26" s="31">
        <f t="shared" si="5"/>
        <v>40807.82</v>
      </c>
      <c r="O26" s="37">
        <v>40807.82</v>
      </c>
      <c r="P26" s="37">
        <f t="shared" si="52"/>
        <v>3</v>
      </c>
      <c r="Q26" s="14">
        <f t="shared" si="6"/>
        <v>1</v>
      </c>
      <c r="R26" s="37">
        <f t="shared" si="58"/>
        <v>40807.82</v>
      </c>
      <c r="S26" s="31">
        <f t="shared" ref="S26:S57" si="59">K26</f>
        <v>40807.82</v>
      </c>
      <c r="T26" s="37">
        <f t="shared" si="9"/>
        <v>3</v>
      </c>
      <c r="U26" s="14">
        <f t="shared" si="10"/>
        <v>-9.4929982337158034E-2</v>
      </c>
      <c r="V26" s="37"/>
      <c r="W26" s="37"/>
      <c r="X26" s="37">
        <v>1760168</v>
      </c>
      <c r="Y26" s="37">
        <v>1760168</v>
      </c>
      <c r="Z26" s="37"/>
      <c r="AA26" s="37">
        <v>37083500</v>
      </c>
      <c r="AB26" s="37">
        <f t="shared" si="11"/>
        <v>3</v>
      </c>
      <c r="AC26" s="19">
        <f t="shared" si="12"/>
        <v>0</v>
      </c>
      <c r="AD26" s="37"/>
      <c r="AE26" s="37">
        <v>6309494</v>
      </c>
      <c r="AF26" s="37">
        <f t="shared" si="13"/>
        <v>0</v>
      </c>
      <c r="AG26" s="15">
        <f t="shared" si="14"/>
        <v>1</v>
      </c>
      <c r="AH26" s="15">
        <v>1</v>
      </c>
      <c r="AI26" s="15">
        <v>4</v>
      </c>
      <c r="AJ26" s="37"/>
      <c r="AK26" s="15"/>
      <c r="AL26" s="37"/>
      <c r="AM26" s="37"/>
      <c r="AN26" s="37"/>
      <c r="AO26" s="37"/>
      <c r="AP26" s="37"/>
      <c r="AQ26" s="37"/>
      <c r="AR26" s="37">
        <f t="shared" si="15"/>
        <v>0</v>
      </c>
      <c r="AS26" s="14">
        <f t="shared" si="16"/>
        <v>1.0992210332340683E-3</v>
      </c>
      <c r="AT26" s="31">
        <f t="shared" si="17"/>
        <v>40807.82</v>
      </c>
      <c r="AU26" s="37">
        <f t="shared" si="57"/>
        <v>37083500</v>
      </c>
      <c r="AV26" s="37">
        <f>IF(AW26/1&lt;$AY$8/100,0,IF(AW26/1&gt;$AX$8/100,$AV$8,($AX$8-$AY$8)*AW26))</f>
        <v>0</v>
      </c>
      <c r="AW26" s="14">
        <f>AX26/AY26-1</f>
        <v>8.9627180598397249E-3</v>
      </c>
      <c r="AX26" s="31">
        <f t="shared" si="19"/>
        <v>40807.82</v>
      </c>
      <c r="AY26" s="37">
        <v>40445.32</v>
      </c>
      <c r="AZ26" s="37">
        <v>2</v>
      </c>
      <c r="BA26" s="37">
        <f t="shared" si="20"/>
        <v>40807.82</v>
      </c>
      <c r="BB26" s="37">
        <v>0</v>
      </c>
      <c r="BC26" s="37">
        <f t="shared" si="21"/>
        <v>1</v>
      </c>
      <c r="BD26" s="14">
        <f t="shared" si="22"/>
        <v>0</v>
      </c>
      <c r="BE26" s="37"/>
      <c r="BF26" s="37"/>
      <c r="BG26" s="37">
        <f t="shared" si="23"/>
        <v>1</v>
      </c>
      <c r="BH26" s="37"/>
      <c r="BI26" s="37"/>
      <c r="BJ26" s="37">
        <f t="shared" si="24"/>
        <v>4</v>
      </c>
      <c r="BK26" s="14">
        <f t="shared" si="25"/>
        <v>0</v>
      </c>
      <c r="BL26" s="37"/>
      <c r="BM26" s="37">
        <v>3396698.42</v>
      </c>
      <c r="BN26" s="37"/>
      <c r="BO26" s="37">
        <v>6618109.5899999999</v>
      </c>
      <c r="BP26" s="37">
        <f t="shared" si="26"/>
        <v>0</v>
      </c>
      <c r="BQ26" s="14">
        <f t="shared" si="27"/>
        <v>1.2654772200495192</v>
      </c>
      <c r="BR26" s="37">
        <v>7307200</v>
      </c>
      <c r="BS26" s="37">
        <v>9.3000000000000007</v>
      </c>
      <c r="BT26" s="37">
        <v>12</v>
      </c>
      <c r="BU26" s="30">
        <v>51740.72</v>
      </c>
      <c r="BV26" s="37">
        <f t="shared" si="28"/>
        <v>2</v>
      </c>
      <c r="BW26" s="14">
        <f t="shared" si="29"/>
        <v>0.72527951579731298</v>
      </c>
      <c r="BX26" s="37">
        <v>26925500</v>
      </c>
      <c r="BY26" s="31">
        <f t="shared" si="30"/>
        <v>37124307.82</v>
      </c>
      <c r="BZ26" s="37">
        <f t="shared" si="31"/>
        <v>2</v>
      </c>
      <c r="CA26" s="17">
        <f t="shared" si="32"/>
        <v>1.3333333333333333</v>
      </c>
      <c r="CB26" s="37">
        <v>2</v>
      </c>
      <c r="CC26" s="37">
        <v>2</v>
      </c>
      <c r="CD26" s="37">
        <v>3</v>
      </c>
      <c r="CE26" s="37">
        <f t="shared" si="53"/>
        <v>3</v>
      </c>
      <c r="CF26" s="14">
        <f t="shared" si="33"/>
        <v>1</v>
      </c>
      <c r="CG26" s="37">
        <v>4</v>
      </c>
      <c r="CH26" s="37">
        <v>4</v>
      </c>
      <c r="CI26" s="37">
        <f t="shared" si="34"/>
        <v>5</v>
      </c>
      <c r="CJ26" s="37"/>
      <c r="CK26" s="37">
        <f t="shared" si="35"/>
        <v>0</v>
      </c>
      <c r="CL26" s="18">
        <v>30</v>
      </c>
      <c r="CM26" s="18">
        <v>32</v>
      </c>
      <c r="CN26" s="37">
        <f t="shared" si="36"/>
        <v>3</v>
      </c>
      <c r="CO26" s="37"/>
      <c r="CP26" s="37">
        <f t="shared" si="37"/>
        <v>3</v>
      </c>
      <c r="CQ26" s="37"/>
      <c r="CR26" s="37">
        <f t="shared" si="38"/>
        <v>5</v>
      </c>
      <c r="CS26" s="37">
        <v>4</v>
      </c>
      <c r="CT26" s="37">
        <v>4</v>
      </c>
      <c r="CU26" s="37">
        <f t="shared" si="39"/>
        <v>5</v>
      </c>
      <c r="CV26" s="37">
        <v>6</v>
      </c>
      <c r="CW26" s="37">
        <v>6</v>
      </c>
      <c r="CX26" s="37">
        <f t="shared" si="40"/>
        <v>4</v>
      </c>
      <c r="CY26" s="37">
        <v>0</v>
      </c>
      <c r="CZ26" s="37">
        <v>29.2</v>
      </c>
      <c r="DA26" s="37">
        <f t="shared" si="41"/>
        <v>4</v>
      </c>
      <c r="DB26" s="14">
        <f t="shared" si="42"/>
        <v>1</v>
      </c>
      <c r="DC26" s="37">
        <v>45259.3</v>
      </c>
      <c r="DD26" s="37">
        <v>45259.3</v>
      </c>
      <c r="DE26" s="37">
        <f t="shared" si="43"/>
        <v>3</v>
      </c>
      <c r="DF26" s="14">
        <f t="shared" si="44"/>
        <v>0</v>
      </c>
      <c r="DG26" s="37"/>
      <c r="DH26" s="37">
        <v>45259.3</v>
      </c>
      <c r="DI26" s="37">
        <f t="shared" si="45"/>
        <v>3</v>
      </c>
      <c r="DJ26" s="37"/>
      <c r="DK26" s="37"/>
      <c r="DL26" s="37">
        <f t="shared" si="46"/>
        <v>5</v>
      </c>
      <c r="DM26" s="16">
        <f t="shared" si="47"/>
        <v>1</v>
      </c>
      <c r="DN26" s="34">
        <v>17</v>
      </c>
      <c r="DO26" s="34">
        <v>17</v>
      </c>
      <c r="DP26" s="37">
        <f t="shared" si="48"/>
        <v>4</v>
      </c>
      <c r="DQ26" s="14">
        <f t="shared" si="49"/>
        <v>1</v>
      </c>
      <c r="DR26" s="34">
        <v>31</v>
      </c>
      <c r="DS26" s="34">
        <v>31</v>
      </c>
      <c r="DT26" s="22">
        <f t="shared" si="50"/>
        <v>77</v>
      </c>
      <c r="DU26" s="57">
        <f t="shared" si="51"/>
        <v>2</v>
      </c>
      <c r="DV26" s="57">
        <f t="shared" si="54"/>
        <v>17</v>
      </c>
    </row>
    <row r="27" spans="1:126" ht="60" hidden="1" x14ac:dyDescent="0.25">
      <c r="A27" s="44">
        <v>53</v>
      </c>
      <c r="B27" s="10" t="s">
        <v>151</v>
      </c>
      <c r="C27" s="10" t="s">
        <v>201</v>
      </c>
      <c r="D27" s="37">
        <f t="shared" si="0"/>
        <v>3</v>
      </c>
      <c r="E27" s="19">
        <f t="shared" si="1"/>
        <v>1</v>
      </c>
      <c r="F27" s="37">
        <v>200000</v>
      </c>
      <c r="G27" s="37">
        <v>200000</v>
      </c>
      <c r="H27" s="37">
        <f t="shared" si="2"/>
        <v>3</v>
      </c>
      <c r="I27" s="14">
        <f t="shared" si="3"/>
        <v>1</v>
      </c>
      <c r="J27" s="37">
        <v>200000</v>
      </c>
      <c r="K27" s="37">
        <v>200000</v>
      </c>
      <c r="L27" s="37"/>
      <c r="M27" s="14">
        <f t="shared" si="4"/>
        <v>0</v>
      </c>
      <c r="N27" s="31">
        <f t="shared" si="5"/>
        <v>200000</v>
      </c>
      <c r="O27" s="37">
        <v>0</v>
      </c>
      <c r="P27" s="37">
        <f t="shared" si="52"/>
        <v>3</v>
      </c>
      <c r="Q27" s="14">
        <f t="shared" si="6"/>
        <v>1</v>
      </c>
      <c r="R27" s="37">
        <f t="shared" si="58"/>
        <v>200000</v>
      </c>
      <c r="S27" s="31">
        <f t="shared" si="59"/>
        <v>200000</v>
      </c>
      <c r="T27" s="37">
        <f t="shared" si="9"/>
        <v>3</v>
      </c>
      <c r="U27" s="14">
        <f t="shared" si="10"/>
        <v>-0.33382918927933025</v>
      </c>
      <c r="V27" s="37">
        <v>0</v>
      </c>
      <c r="W27" s="37">
        <v>0</v>
      </c>
      <c r="X27" s="37">
        <v>14453178.23</v>
      </c>
      <c r="Y27" s="37">
        <v>5645321.9100000001</v>
      </c>
      <c r="Z27" s="37">
        <v>0</v>
      </c>
      <c r="AA27" s="37">
        <v>60205940</v>
      </c>
      <c r="AB27" s="37">
        <f t="shared" si="11"/>
        <v>0</v>
      </c>
      <c r="AC27" s="19">
        <f t="shared" si="12"/>
        <v>1.2122080527296174E-2</v>
      </c>
      <c r="AD27" s="37">
        <v>1692</v>
      </c>
      <c r="AE27" s="37">
        <v>139580</v>
      </c>
      <c r="AF27" s="37">
        <f t="shared" si="13"/>
        <v>0</v>
      </c>
      <c r="AG27" s="15">
        <f t="shared" si="14"/>
        <v>-4</v>
      </c>
      <c r="AH27" s="15">
        <v>4</v>
      </c>
      <c r="AI27" s="15">
        <v>12</v>
      </c>
      <c r="AJ27" s="37"/>
      <c r="AK27" s="15"/>
      <c r="AL27" s="37"/>
      <c r="AM27" s="37"/>
      <c r="AN27" s="37"/>
      <c r="AO27" s="37"/>
      <c r="AP27" s="37">
        <v>0</v>
      </c>
      <c r="AQ27" s="37">
        <v>0</v>
      </c>
      <c r="AR27" s="37">
        <f t="shared" si="15"/>
        <v>0</v>
      </c>
      <c r="AS27" s="14">
        <f t="shared" si="16"/>
        <v>3.31093266655564E-3</v>
      </c>
      <c r="AT27" s="31">
        <f t="shared" si="17"/>
        <v>200000</v>
      </c>
      <c r="AU27" s="37">
        <f t="shared" si="57"/>
        <v>60205940</v>
      </c>
      <c r="AV27" s="37">
        <v>2</v>
      </c>
      <c r="AW27" s="14">
        <v>0</v>
      </c>
      <c r="AX27" s="31">
        <f t="shared" si="19"/>
        <v>200000</v>
      </c>
      <c r="AY27" s="37">
        <v>0</v>
      </c>
      <c r="AZ27" s="37">
        <v>2</v>
      </c>
      <c r="BA27" s="37">
        <f t="shared" si="20"/>
        <v>200000</v>
      </c>
      <c r="BB27" s="37">
        <v>0</v>
      </c>
      <c r="BC27" s="37">
        <f t="shared" si="21"/>
        <v>1</v>
      </c>
      <c r="BD27" s="14">
        <f t="shared" si="22"/>
        <v>0</v>
      </c>
      <c r="BE27" s="37">
        <v>0</v>
      </c>
      <c r="BF27" s="37">
        <v>129114.38</v>
      </c>
      <c r="BG27" s="37">
        <f t="shared" si="23"/>
        <v>1</v>
      </c>
      <c r="BH27" s="37">
        <v>0</v>
      </c>
      <c r="BI27" s="37">
        <v>196354809.75</v>
      </c>
      <c r="BJ27" s="37">
        <f t="shared" si="24"/>
        <v>4</v>
      </c>
      <c r="BK27" s="14">
        <f t="shared" si="25"/>
        <v>0</v>
      </c>
      <c r="BL27" s="37">
        <v>0</v>
      </c>
      <c r="BM27" s="37">
        <v>12610229.710000001</v>
      </c>
      <c r="BN27" s="37">
        <v>0</v>
      </c>
      <c r="BO27" s="37">
        <v>2880689.03</v>
      </c>
      <c r="BP27" s="37">
        <f t="shared" si="26"/>
        <v>2</v>
      </c>
      <c r="BQ27" s="14">
        <f t="shared" si="27"/>
        <v>0.99328166993423461</v>
      </c>
      <c r="BR27" s="37">
        <v>21136400</v>
      </c>
      <c r="BS27" s="37">
        <v>33.4</v>
      </c>
      <c r="BT27" s="37">
        <v>12</v>
      </c>
      <c r="BU27" s="37">
        <v>53092.22</v>
      </c>
      <c r="BV27" s="37">
        <f t="shared" si="28"/>
        <v>2</v>
      </c>
      <c r="BW27" s="14">
        <f t="shared" si="29"/>
        <v>0.74288389519308862</v>
      </c>
      <c r="BX27" s="37">
        <v>44874600</v>
      </c>
      <c r="BY27" s="31">
        <f t="shared" si="30"/>
        <v>60405940</v>
      </c>
      <c r="BZ27" s="37">
        <f t="shared" si="31"/>
        <v>2</v>
      </c>
      <c r="CA27" s="17">
        <f t="shared" si="32"/>
        <v>2</v>
      </c>
      <c r="CB27" s="37">
        <v>2</v>
      </c>
      <c r="CC27" s="37">
        <v>2</v>
      </c>
      <c r="CD27" s="37">
        <v>2</v>
      </c>
      <c r="CE27" s="37">
        <f t="shared" si="53"/>
        <v>3</v>
      </c>
      <c r="CF27" s="14">
        <f t="shared" si="33"/>
        <v>1</v>
      </c>
      <c r="CG27" s="37">
        <v>8</v>
      </c>
      <c r="CH27" s="37">
        <v>8</v>
      </c>
      <c r="CI27" s="37">
        <f t="shared" si="34"/>
        <v>5</v>
      </c>
      <c r="CJ27" s="37">
        <v>0</v>
      </c>
      <c r="CK27" s="37">
        <f t="shared" si="35"/>
        <v>2</v>
      </c>
      <c r="CL27" s="37">
        <v>35</v>
      </c>
      <c r="CM27" s="37">
        <v>35</v>
      </c>
      <c r="CN27" s="37">
        <f t="shared" si="36"/>
        <v>3</v>
      </c>
      <c r="CO27" s="37">
        <v>0</v>
      </c>
      <c r="CP27" s="37">
        <f t="shared" si="37"/>
        <v>3</v>
      </c>
      <c r="CQ27" s="37">
        <v>0</v>
      </c>
      <c r="CR27" s="37">
        <f t="shared" si="38"/>
        <v>5</v>
      </c>
      <c r="CS27" s="37">
        <v>4</v>
      </c>
      <c r="CT27" s="37">
        <v>4</v>
      </c>
      <c r="CU27" s="37">
        <f t="shared" si="39"/>
        <v>5</v>
      </c>
      <c r="CV27" s="37">
        <v>6</v>
      </c>
      <c r="CW27" s="37">
        <v>6</v>
      </c>
      <c r="CX27" s="37">
        <f t="shared" si="40"/>
        <v>4</v>
      </c>
      <c r="CY27" s="37">
        <v>0</v>
      </c>
      <c r="CZ27" s="37">
        <v>21.86</v>
      </c>
      <c r="DA27" s="37">
        <f t="shared" si="41"/>
        <v>4</v>
      </c>
      <c r="DB27" s="14">
        <f t="shared" si="42"/>
        <v>1</v>
      </c>
      <c r="DC27" s="38">
        <v>60405.94</v>
      </c>
      <c r="DD27" s="38">
        <v>60405.94</v>
      </c>
      <c r="DE27" s="37">
        <f t="shared" si="43"/>
        <v>3</v>
      </c>
      <c r="DF27" s="14">
        <f t="shared" si="44"/>
        <v>0</v>
      </c>
      <c r="DG27" s="38"/>
      <c r="DH27" s="38">
        <v>714201.13</v>
      </c>
      <c r="DI27" s="37">
        <f t="shared" si="45"/>
        <v>3</v>
      </c>
      <c r="DJ27" s="37">
        <v>0</v>
      </c>
      <c r="DK27" s="37">
        <v>0</v>
      </c>
      <c r="DL27" s="37">
        <f t="shared" si="46"/>
        <v>5</v>
      </c>
      <c r="DM27" s="16">
        <f t="shared" si="47"/>
        <v>1</v>
      </c>
      <c r="DN27" s="59">
        <v>26</v>
      </c>
      <c r="DO27" s="59">
        <v>26</v>
      </c>
      <c r="DP27" s="37">
        <f t="shared" si="48"/>
        <v>4</v>
      </c>
      <c r="DQ27" s="14">
        <f t="shared" si="49"/>
        <v>1</v>
      </c>
      <c r="DR27" s="59">
        <v>72</v>
      </c>
      <c r="DS27" s="59">
        <v>72</v>
      </c>
      <c r="DT27" s="22">
        <f t="shared" si="50"/>
        <v>77</v>
      </c>
      <c r="DU27" s="57">
        <f t="shared" si="51"/>
        <v>2</v>
      </c>
      <c r="DV27" s="57">
        <f t="shared" si="54"/>
        <v>17</v>
      </c>
    </row>
    <row r="28" spans="1:126" ht="45" hidden="1" x14ac:dyDescent="0.25">
      <c r="A28" s="44">
        <v>12</v>
      </c>
      <c r="B28" s="10" t="s">
        <v>148</v>
      </c>
      <c r="C28" s="10" t="s">
        <v>161</v>
      </c>
      <c r="D28" s="37">
        <f t="shared" si="0"/>
        <v>3</v>
      </c>
      <c r="E28" s="19">
        <f t="shared" si="1"/>
        <v>1</v>
      </c>
      <c r="F28" s="37">
        <v>11950704.09</v>
      </c>
      <c r="G28" s="37">
        <v>11950704.09</v>
      </c>
      <c r="H28" s="37">
        <f t="shared" si="2"/>
        <v>0.55967079090030314</v>
      </c>
      <c r="I28" s="14">
        <f t="shared" si="3"/>
        <v>0.91492455442400811</v>
      </c>
      <c r="J28" s="37">
        <v>11454455.699999999</v>
      </c>
      <c r="K28" s="37">
        <v>12519563.109999999</v>
      </c>
      <c r="L28" s="37">
        <f>IF(N28/O28&lt;$O$8/100,0,IF(N28/O28&gt;$N$8/100,3,$L$8*(N28/O28-$O$8/100)/(($N$8-$O$8)/100)))</f>
        <v>3</v>
      </c>
      <c r="M28" s="14">
        <f t="shared" si="4"/>
        <v>1.03919166</v>
      </c>
      <c r="N28" s="31">
        <f t="shared" si="5"/>
        <v>11950704.09</v>
      </c>
      <c r="O28" s="37">
        <v>11500000</v>
      </c>
      <c r="P28" s="37">
        <f t="shared" si="52"/>
        <v>2.4738683163601216</v>
      </c>
      <c r="Q28" s="14">
        <f t="shared" si="6"/>
        <v>0.91492455442400811</v>
      </c>
      <c r="R28" s="37">
        <f t="shared" si="58"/>
        <v>11454455.699999999</v>
      </c>
      <c r="S28" s="31">
        <f t="shared" si="59"/>
        <v>12519563.109999999</v>
      </c>
      <c r="T28" s="37">
        <f t="shared" si="9"/>
        <v>3</v>
      </c>
      <c r="U28" s="14">
        <f t="shared" si="10"/>
        <v>1.1858884352243901E-3</v>
      </c>
      <c r="V28" s="37">
        <v>5565996.9299999997</v>
      </c>
      <c r="W28" s="37">
        <v>0</v>
      </c>
      <c r="X28" s="37">
        <v>2731284.42</v>
      </c>
      <c r="Y28" s="58">
        <v>2731284.42</v>
      </c>
      <c r="Z28" s="37">
        <v>0</v>
      </c>
      <c r="AA28" s="37">
        <v>87215700</v>
      </c>
      <c r="AB28" s="37">
        <f t="shared" si="11"/>
        <v>3</v>
      </c>
      <c r="AC28" s="19">
        <f t="shared" si="12"/>
        <v>5.0622730119047532E-3</v>
      </c>
      <c r="AD28" s="37">
        <v>106429</v>
      </c>
      <c r="AE28" s="37">
        <v>21023955</v>
      </c>
      <c r="AF28" s="37">
        <f t="shared" si="13"/>
        <v>1</v>
      </c>
      <c r="AG28" s="15">
        <f t="shared" si="14"/>
        <v>4</v>
      </c>
      <c r="AH28" s="15">
        <v>3</v>
      </c>
      <c r="AI28" s="15">
        <v>3</v>
      </c>
      <c r="AJ28" s="37"/>
      <c r="AK28" s="15"/>
      <c r="AL28" s="37"/>
      <c r="AM28" s="37"/>
      <c r="AN28" s="37"/>
      <c r="AO28" s="37"/>
      <c r="AP28" s="37"/>
      <c r="AQ28" s="37"/>
      <c r="AR28" s="37">
        <f t="shared" si="15"/>
        <v>0</v>
      </c>
      <c r="AS28" s="14">
        <f t="shared" si="16"/>
        <v>0.12051162084241709</v>
      </c>
      <c r="AT28" s="31">
        <f t="shared" si="17"/>
        <v>11950704.09</v>
      </c>
      <c r="AU28" s="37">
        <f t="shared" si="57"/>
        <v>87215700</v>
      </c>
      <c r="AV28" s="37">
        <f t="shared" ref="AV28:AV34" si="60">IF(AW28/1&lt;$AY$8/100,0,IF(AW28/1&gt;$AX$8/100,$AV$8,($AX$8-$AY$8)*AW28))</f>
        <v>0.69492982139446369</v>
      </c>
      <c r="AW28" s="14">
        <f t="shared" ref="AW28:AW34" si="61">AX28/AY28-1</f>
        <v>8.6866227674307961E-2</v>
      </c>
      <c r="AX28" s="31">
        <f t="shared" si="19"/>
        <v>11950704.09</v>
      </c>
      <c r="AY28" s="37">
        <v>10995561.17</v>
      </c>
      <c r="AZ28" s="37">
        <v>2</v>
      </c>
      <c r="BA28" s="37">
        <f t="shared" si="20"/>
        <v>11950704.09</v>
      </c>
      <c r="BB28" s="37">
        <v>0</v>
      </c>
      <c r="BC28" s="37">
        <f t="shared" si="21"/>
        <v>1</v>
      </c>
      <c r="BD28" s="14">
        <f t="shared" si="22"/>
        <v>0</v>
      </c>
      <c r="BE28" s="37">
        <v>0</v>
      </c>
      <c r="BF28" s="37">
        <v>8291522.6100000003</v>
      </c>
      <c r="BG28" s="37">
        <f t="shared" si="23"/>
        <v>1</v>
      </c>
      <c r="BH28" s="37">
        <v>0</v>
      </c>
      <c r="BI28" s="37">
        <v>268101280.28</v>
      </c>
      <c r="BJ28" s="37">
        <f t="shared" si="24"/>
        <v>4</v>
      </c>
      <c r="BK28" s="14">
        <f t="shared" si="25"/>
        <v>0</v>
      </c>
      <c r="BL28" s="37">
        <v>0</v>
      </c>
      <c r="BM28" s="37">
        <v>53013739.409999996</v>
      </c>
      <c r="BN28" s="37">
        <v>0</v>
      </c>
      <c r="BO28" s="37">
        <v>5876130.3899999997</v>
      </c>
      <c r="BP28" s="37">
        <f t="shared" si="26"/>
        <v>0</v>
      </c>
      <c r="BQ28" s="14">
        <f t="shared" si="27"/>
        <v>1.1997623565923548</v>
      </c>
      <c r="BR28" s="37">
        <v>30109100</v>
      </c>
      <c r="BS28" s="37">
        <v>38.799999999999997</v>
      </c>
      <c r="BT28" s="37">
        <v>12</v>
      </c>
      <c r="BU28" s="30">
        <v>53900.1</v>
      </c>
      <c r="BV28" s="37">
        <f t="shared" si="28"/>
        <v>2</v>
      </c>
      <c r="BW28" s="14">
        <f t="shared" si="29"/>
        <v>0.70088230734796619</v>
      </c>
      <c r="BX28" s="37">
        <v>69503978.109999999</v>
      </c>
      <c r="BY28" s="31">
        <f t="shared" si="30"/>
        <v>99166404.090000004</v>
      </c>
      <c r="BZ28" s="37">
        <f t="shared" si="31"/>
        <v>2</v>
      </c>
      <c r="CA28" s="17">
        <f t="shared" si="32"/>
        <v>2</v>
      </c>
      <c r="CB28" s="37">
        <v>4</v>
      </c>
      <c r="CC28" s="37">
        <v>4</v>
      </c>
      <c r="CD28" s="37">
        <v>4</v>
      </c>
      <c r="CE28" s="37">
        <f t="shared" si="53"/>
        <v>3</v>
      </c>
      <c r="CF28" s="14">
        <f t="shared" si="33"/>
        <v>1</v>
      </c>
      <c r="CG28" s="37">
        <v>2</v>
      </c>
      <c r="CH28" s="37">
        <v>2</v>
      </c>
      <c r="CI28" s="37">
        <f t="shared" si="34"/>
        <v>5</v>
      </c>
      <c r="CJ28" s="37">
        <v>0</v>
      </c>
      <c r="CK28" s="37">
        <f t="shared" si="35"/>
        <v>2</v>
      </c>
      <c r="CL28" s="18">
        <v>35</v>
      </c>
      <c r="CM28" s="18">
        <v>35</v>
      </c>
      <c r="CN28" s="37">
        <f t="shared" si="36"/>
        <v>3</v>
      </c>
      <c r="CO28" s="37">
        <v>0</v>
      </c>
      <c r="CP28" s="37">
        <f t="shared" si="37"/>
        <v>3</v>
      </c>
      <c r="CQ28" s="37">
        <v>0</v>
      </c>
      <c r="CR28" s="37">
        <f t="shared" si="38"/>
        <v>5</v>
      </c>
      <c r="CS28" s="37">
        <v>4</v>
      </c>
      <c r="CT28" s="37">
        <v>4</v>
      </c>
      <c r="CU28" s="37">
        <f t="shared" si="39"/>
        <v>5</v>
      </c>
      <c r="CV28" s="37">
        <v>6</v>
      </c>
      <c r="CW28" s="37">
        <v>6</v>
      </c>
      <c r="CX28" s="37">
        <f t="shared" si="40"/>
        <v>4</v>
      </c>
      <c r="CY28" s="37">
        <v>0</v>
      </c>
      <c r="CZ28" s="37">
        <v>27.8</v>
      </c>
      <c r="DA28" s="37">
        <f t="shared" si="41"/>
        <v>3.0966673148124317</v>
      </c>
      <c r="DB28" s="14">
        <f t="shared" si="42"/>
        <v>0.95064168773140401</v>
      </c>
      <c r="DC28" s="37">
        <v>109251.07</v>
      </c>
      <c r="DD28" s="37">
        <v>114923.5</v>
      </c>
      <c r="DE28" s="37">
        <f t="shared" si="43"/>
        <v>3</v>
      </c>
      <c r="DF28" s="14">
        <f t="shared" si="44"/>
        <v>0</v>
      </c>
      <c r="DG28" s="37">
        <v>0</v>
      </c>
      <c r="DH28" s="37">
        <v>114923.5</v>
      </c>
      <c r="DI28" s="37">
        <f t="shared" si="45"/>
        <v>3</v>
      </c>
      <c r="DJ28" s="37"/>
      <c r="DK28" s="37"/>
      <c r="DL28" s="37">
        <f t="shared" si="46"/>
        <v>5</v>
      </c>
      <c r="DM28" s="16">
        <f t="shared" si="47"/>
        <v>1</v>
      </c>
      <c r="DN28" s="34">
        <v>23</v>
      </c>
      <c r="DO28" s="34">
        <v>23</v>
      </c>
      <c r="DP28" s="37">
        <f t="shared" si="48"/>
        <v>4</v>
      </c>
      <c r="DQ28" s="14">
        <f t="shared" si="49"/>
        <v>1</v>
      </c>
      <c r="DR28" s="34">
        <v>70</v>
      </c>
      <c r="DS28" s="34">
        <v>70</v>
      </c>
      <c r="DT28" s="22">
        <f t="shared" si="50"/>
        <v>76.825136243467313</v>
      </c>
      <c r="DU28" s="57">
        <f t="shared" si="51"/>
        <v>2</v>
      </c>
      <c r="DV28" s="57">
        <f t="shared" si="54"/>
        <v>19</v>
      </c>
    </row>
    <row r="29" spans="1:126" ht="45" hidden="1" x14ac:dyDescent="0.25">
      <c r="A29" s="44">
        <v>19</v>
      </c>
      <c r="B29" s="10" t="s">
        <v>148</v>
      </c>
      <c r="C29" s="10" t="s">
        <v>167</v>
      </c>
      <c r="D29" s="37">
        <f t="shared" si="0"/>
        <v>3</v>
      </c>
      <c r="E29" s="19">
        <f t="shared" si="1"/>
        <v>1</v>
      </c>
      <c r="F29" s="37">
        <v>2124430.4500000002</v>
      </c>
      <c r="G29" s="37">
        <v>2124430.4500000002</v>
      </c>
      <c r="H29" s="37">
        <f t="shared" si="2"/>
        <v>1.5956217263298766</v>
      </c>
      <c r="I29" s="14">
        <f t="shared" si="3"/>
        <v>0.94254991270213007</v>
      </c>
      <c r="J29" s="37">
        <v>2461340.75</v>
      </c>
      <c r="K29" s="37">
        <v>2611363.83</v>
      </c>
      <c r="L29" s="37">
        <f>IF(N29/O29&lt;$O$8/100,0,IF(N29/O29&gt;$N$8/100,3,$L$8*(N29/O29-$O$8/100)/(($N$8-$O$8)/100)))</f>
        <v>3</v>
      </c>
      <c r="M29" s="14">
        <f t="shared" si="4"/>
        <v>2.1244304500000002</v>
      </c>
      <c r="N29" s="31">
        <f t="shared" si="5"/>
        <v>2124430.4500000002</v>
      </c>
      <c r="O29" s="37">
        <v>1000000</v>
      </c>
      <c r="P29" s="37">
        <f t="shared" si="52"/>
        <v>2.8882486905319507</v>
      </c>
      <c r="Q29" s="14">
        <f t="shared" si="6"/>
        <v>0.94254991270213007</v>
      </c>
      <c r="R29" s="37">
        <f t="shared" si="58"/>
        <v>2461340.75</v>
      </c>
      <c r="S29" s="31">
        <f t="shared" si="59"/>
        <v>2611363.83</v>
      </c>
      <c r="T29" s="37">
        <f t="shared" si="9"/>
        <v>3</v>
      </c>
      <c r="U29" s="14">
        <f t="shared" si="10"/>
        <v>-0.12850578507754659</v>
      </c>
      <c r="V29" s="24" t="s">
        <v>222</v>
      </c>
      <c r="W29" s="37">
        <v>2807247.81</v>
      </c>
      <c r="X29" s="37">
        <v>1913769</v>
      </c>
      <c r="Y29" s="37">
        <v>1913769</v>
      </c>
      <c r="Z29" s="37">
        <v>0</v>
      </c>
      <c r="AA29" s="37">
        <v>51630250</v>
      </c>
      <c r="AB29" s="37">
        <f t="shared" si="11"/>
        <v>0</v>
      </c>
      <c r="AC29" s="19">
        <f t="shared" si="12"/>
        <v>0.14897575694106543</v>
      </c>
      <c r="AD29" s="37">
        <v>627346</v>
      </c>
      <c r="AE29" s="37">
        <v>4211061</v>
      </c>
      <c r="AF29" s="37">
        <f t="shared" si="13"/>
        <v>1</v>
      </c>
      <c r="AG29" s="15">
        <f t="shared" si="14"/>
        <v>7</v>
      </c>
      <c r="AH29" s="15">
        <v>7</v>
      </c>
      <c r="AI29" s="15">
        <v>4</v>
      </c>
      <c r="AJ29" s="37"/>
      <c r="AK29" s="15"/>
      <c r="AL29" s="37"/>
      <c r="AM29" s="37"/>
      <c r="AN29" s="37"/>
      <c r="AO29" s="37"/>
      <c r="AP29" s="37"/>
      <c r="AQ29" s="37"/>
      <c r="AR29" s="37">
        <f t="shared" si="15"/>
        <v>0</v>
      </c>
      <c r="AS29" s="14">
        <f t="shared" si="16"/>
        <v>3.9520846040114452E-2</v>
      </c>
      <c r="AT29" s="31">
        <f t="shared" si="17"/>
        <v>2124430.4500000002</v>
      </c>
      <c r="AU29" s="37">
        <f t="shared" si="57"/>
        <v>51630250</v>
      </c>
      <c r="AV29" s="37">
        <f t="shared" si="60"/>
        <v>2</v>
      </c>
      <c r="AW29" s="14">
        <f t="shared" si="61"/>
        <v>0.68373863399586332</v>
      </c>
      <c r="AX29" s="31">
        <f t="shared" si="19"/>
        <v>2124430.4500000002</v>
      </c>
      <c r="AY29" s="37">
        <v>1261734.1000000001</v>
      </c>
      <c r="AZ29" s="37">
        <v>2</v>
      </c>
      <c r="BA29" s="37">
        <f t="shared" si="20"/>
        <v>2124430.4500000002</v>
      </c>
      <c r="BB29" s="37">
        <v>0</v>
      </c>
      <c r="BC29" s="37">
        <f t="shared" si="21"/>
        <v>1</v>
      </c>
      <c r="BD29" s="14">
        <f t="shared" si="22"/>
        <v>0</v>
      </c>
      <c r="BE29" s="37">
        <v>0</v>
      </c>
      <c r="BF29" s="37">
        <v>3621960.06</v>
      </c>
      <c r="BG29" s="37">
        <f t="shared" si="23"/>
        <v>1</v>
      </c>
      <c r="BH29" s="37">
        <v>0</v>
      </c>
      <c r="BI29" s="37">
        <v>162623651.11000001</v>
      </c>
      <c r="BJ29" s="37">
        <f t="shared" si="24"/>
        <v>4</v>
      </c>
      <c r="BK29" s="14">
        <f t="shared" si="25"/>
        <v>0</v>
      </c>
      <c r="BL29" s="37">
        <v>0</v>
      </c>
      <c r="BM29" s="37">
        <v>2122576.36</v>
      </c>
      <c r="BN29" s="37">
        <v>0</v>
      </c>
      <c r="BO29" s="37">
        <v>1540648.75</v>
      </c>
      <c r="BP29" s="37">
        <f t="shared" si="26"/>
        <v>0</v>
      </c>
      <c r="BQ29" s="14">
        <f t="shared" si="27"/>
        <v>1.1265993689479692</v>
      </c>
      <c r="BR29" s="37">
        <v>19018700</v>
      </c>
      <c r="BS29" s="37">
        <v>26.1</v>
      </c>
      <c r="BT29" s="37">
        <v>12</v>
      </c>
      <c r="BU29" s="30">
        <v>53900.1</v>
      </c>
      <c r="BV29" s="37">
        <f t="shared" si="28"/>
        <v>2</v>
      </c>
      <c r="BW29" s="14">
        <f t="shared" si="29"/>
        <v>0.77385819898404773</v>
      </c>
      <c r="BX29" s="37">
        <v>41598500.200000003</v>
      </c>
      <c r="BY29" s="31">
        <f t="shared" si="30"/>
        <v>53754680.450000003</v>
      </c>
      <c r="BZ29" s="37">
        <f t="shared" si="31"/>
        <v>2</v>
      </c>
      <c r="CA29" s="17">
        <f t="shared" si="32"/>
        <v>2</v>
      </c>
      <c r="CB29" s="37">
        <v>3</v>
      </c>
      <c r="CC29" s="37">
        <v>3</v>
      </c>
      <c r="CD29" s="37">
        <v>3</v>
      </c>
      <c r="CE29" s="37">
        <f t="shared" si="53"/>
        <v>3</v>
      </c>
      <c r="CF29" s="14">
        <f t="shared" si="33"/>
        <v>1</v>
      </c>
      <c r="CG29" s="37">
        <v>2</v>
      </c>
      <c r="CH29" s="37">
        <v>2</v>
      </c>
      <c r="CI29" s="37">
        <f t="shared" si="34"/>
        <v>5</v>
      </c>
      <c r="CJ29" s="37">
        <v>0</v>
      </c>
      <c r="CK29" s="37">
        <f t="shared" si="35"/>
        <v>2</v>
      </c>
      <c r="CL29" s="18">
        <v>35</v>
      </c>
      <c r="CM29" s="18">
        <v>35</v>
      </c>
      <c r="CN29" s="37">
        <f t="shared" si="36"/>
        <v>3</v>
      </c>
      <c r="CO29" s="37">
        <v>0</v>
      </c>
      <c r="CP29" s="37">
        <f t="shared" si="37"/>
        <v>3</v>
      </c>
      <c r="CQ29" s="37">
        <v>0</v>
      </c>
      <c r="CR29" s="37">
        <f t="shared" si="38"/>
        <v>5</v>
      </c>
      <c r="CS29" s="37">
        <v>4</v>
      </c>
      <c r="CT29" s="37">
        <v>4</v>
      </c>
      <c r="CU29" s="37">
        <f t="shared" si="39"/>
        <v>4.166666666666667</v>
      </c>
      <c r="CV29" s="37">
        <v>5</v>
      </c>
      <c r="CW29" s="37">
        <v>6</v>
      </c>
      <c r="CX29" s="37">
        <f t="shared" si="40"/>
        <v>4</v>
      </c>
      <c r="CY29" s="37">
        <v>0</v>
      </c>
      <c r="CZ29" s="37">
        <v>21.2</v>
      </c>
      <c r="DA29" s="37">
        <f t="shared" si="41"/>
        <v>4</v>
      </c>
      <c r="DB29" s="14">
        <f t="shared" si="42"/>
        <v>0.99342794500426612</v>
      </c>
      <c r="DC29" s="37">
        <v>73584.399999999994</v>
      </c>
      <c r="DD29" s="37">
        <v>74071.199999999997</v>
      </c>
      <c r="DE29" s="37">
        <f t="shared" si="43"/>
        <v>3</v>
      </c>
      <c r="DF29" s="14">
        <f t="shared" si="44"/>
        <v>0</v>
      </c>
      <c r="DG29" s="37">
        <v>0</v>
      </c>
      <c r="DH29" s="37">
        <v>74071.199999999997</v>
      </c>
      <c r="DI29" s="37">
        <f t="shared" si="45"/>
        <v>3</v>
      </c>
      <c r="DJ29" s="37"/>
      <c r="DK29" s="37"/>
      <c r="DL29" s="37">
        <f t="shared" si="46"/>
        <v>5</v>
      </c>
      <c r="DM29" s="16">
        <f t="shared" si="47"/>
        <v>1</v>
      </c>
      <c r="DN29" s="34">
        <v>12</v>
      </c>
      <c r="DO29" s="34">
        <v>12</v>
      </c>
      <c r="DP29" s="37">
        <f t="shared" si="48"/>
        <v>4</v>
      </c>
      <c r="DQ29" s="14">
        <f t="shared" si="49"/>
        <v>1</v>
      </c>
      <c r="DR29" s="34">
        <v>54</v>
      </c>
      <c r="DS29" s="34">
        <v>54</v>
      </c>
      <c r="DT29" s="22">
        <f t="shared" si="50"/>
        <v>76.650537083528491</v>
      </c>
      <c r="DU29" s="57">
        <f t="shared" si="51"/>
        <v>2</v>
      </c>
      <c r="DV29" s="57">
        <f t="shared" si="54"/>
        <v>20</v>
      </c>
    </row>
    <row r="30" spans="1:126" ht="45" hidden="1" x14ac:dyDescent="0.25">
      <c r="A30" s="44">
        <v>23</v>
      </c>
      <c r="B30" s="10" t="s">
        <v>151</v>
      </c>
      <c r="C30" s="10" t="s">
        <v>171</v>
      </c>
      <c r="D30" s="37">
        <f t="shared" si="0"/>
        <v>3</v>
      </c>
      <c r="E30" s="19">
        <f t="shared" si="1"/>
        <v>1</v>
      </c>
      <c r="F30" s="37">
        <v>9918343.8399999999</v>
      </c>
      <c r="G30" s="37">
        <v>9918343.8399999999</v>
      </c>
      <c r="H30" s="37">
        <f t="shared" si="2"/>
        <v>0</v>
      </c>
      <c r="I30" s="14">
        <f t="shared" si="3"/>
        <v>0.79325166971310379</v>
      </c>
      <c r="J30" s="37">
        <v>8329214.9400000004</v>
      </c>
      <c r="K30" s="37">
        <v>10500091.279999999</v>
      </c>
      <c r="L30" s="37">
        <f>IF(N30/O30&lt;$O$8/100,0,IF(N30/O30&gt;$N$8/100,3,$L$8*(N30/O30-$O$8/100)/(($N$8-$O$8)/100)))</f>
        <v>3</v>
      </c>
      <c r="M30" s="14">
        <f t="shared" si="4"/>
        <v>1.3586772383561643</v>
      </c>
      <c r="N30" s="31">
        <f t="shared" si="5"/>
        <v>9918343.8399999999</v>
      </c>
      <c r="O30" s="37">
        <v>7300000</v>
      </c>
      <c r="P30" s="37">
        <f t="shared" si="52"/>
        <v>0.64877504569655686</v>
      </c>
      <c r="Q30" s="14">
        <f t="shared" si="6"/>
        <v>0.79325166971310379</v>
      </c>
      <c r="R30" s="37">
        <f t="shared" si="58"/>
        <v>8329214.9400000004</v>
      </c>
      <c r="S30" s="31">
        <f t="shared" si="59"/>
        <v>10500091.279999999</v>
      </c>
      <c r="T30" s="37">
        <f t="shared" si="9"/>
        <v>3</v>
      </c>
      <c r="U30" s="14">
        <f t="shared" si="10"/>
        <v>-5.2043170388680528E-3</v>
      </c>
      <c r="V30" s="24" t="s">
        <v>222</v>
      </c>
      <c r="W30" s="37">
        <v>0</v>
      </c>
      <c r="X30" s="37">
        <v>122114.1</v>
      </c>
      <c r="Y30" s="37">
        <v>122114.09</v>
      </c>
      <c r="Z30" s="37">
        <v>0</v>
      </c>
      <c r="AA30" s="37">
        <v>46928000</v>
      </c>
      <c r="AB30" s="37">
        <f t="shared" si="11"/>
        <v>3</v>
      </c>
      <c r="AC30" s="19">
        <f t="shared" si="12"/>
        <v>0</v>
      </c>
      <c r="AD30" s="37">
        <v>0</v>
      </c>
      <c r="AE30" s="37">
        <v>2013550</v>
      </c>
      <c r="AF30" s="37">
        <f t="shared" si="13"/>
        <v>1</v>
      </c>
      <c r="AG30" s="15">
        <f t="shared" si="14"/>
        <v>4</v>
      </c>
      <c r="AH30" s="15">
        <v>12</v>
      </c>
      <c r="AI30" s="15">
        <v>12</v>
      </c>
      <c r="AJ30" s="37"/>
      <c r="AK30" s="15"/>
      <c r="AL30" s="37"/>
      <c r="AM30" s="37"/>
      <c r="AN30" s="37"/>
      <c r="AO30" s="37"/>
      <c r="AP30" s="37"/>
      <c r="AQ30" s="37"/>
      <c r="AR30" s="37">
        <f t="shared" si="15"/>
        <v>0</v>
      </c>
      <c r="AS30" s="14">
        <f t="shared" si="16"/>
        <v>0.17447637209380112</v>
      </c>
      <c r="AT30" s="31">
        <f t="shared" si="17"/>
        <v>9918343.8399999999</v>
      </c>
      <c r="AU30" s="37">
        <f t="shared" si="57"/>
        <v>46928000</v>
      </c>
      <c r="AV30" s="37">
        <f t="shared" si="60"/>
        <v>2</v>
      </c>
      <c r="AW30" s="14">
        <f t="shared" si="61"/>
        <v>0.29047298681541678</v>
      </c>
      <c r="AX30" s="31">
        <f t="shared" si="19"/>
        <v>9918343.8399999999</v>
      </c>
      <c r="AY30" s="37">
        <v>7685820.5800000001</v>
      </c>
      <c r="AZ30" s="37">
        <v>2</v>
      </c>
      <c r="BA30" s="37">
        <f t="shared" si="20"/>
        <v>9918343.8399999999</v>
      </c>
      <c r="BB30" s="37">
        <v>0</v>
      </c>
      <c r="BC30" s="37">
        <f t="shared" si="21"/>
        <v>1</v>
      </c>
      <c r="BD30" s="14">
        <f t="shared" si="22"/>
        <v>0</v>
      </c>
      <c r="BE30" s="37">
        <v>0</v>
      </c>
      <c r="BF30" s="37">
        <v>4956339.87</v>
      </c>
      <c r="BG30" s="37">
        <f t="shared" si="23"/>
        <v>1</v>
      </c>
      <c r="BH30" s="37">
        <v>0</v>
      </c>
      <c r="BI30" s="37">
        <v>180004148.94999999</v>
      </c>
      <c r="BJ30" s="37">
        <f t="shared" si="24"/>
        <v>4</v>
      </c>
      <c r="BK30" s="14">
        <f t="shared" si="25"/>
        <v>0</v>
      </c>
      <c r="BL30" s="37">
        <v>0</v>
      </c>
      <c r="BM30" s="37">
        <v>46843624.700000003</v>
      </c>
      <c r="BN30" s="37">
        <v>0</v>
      </c>
      <c r="BO30" s="37">
        <v>8246750.7999999998</v>
      </c>
      <c r="BP30" s="37">
        <f t="shared" si="26"/>
        <v>0</v>
      </c>
      <c r="BQ30" s="14">
        <f t="shared" si="27"/>
        <v>1.0668685399035311</v>
      </c>
      <c r="BR30" s="37">
        <v>18631400</v>
      </c>
      <c r="BS30" s="37">
        <v>27</v>
      </c>
      <c r="BT30" s="37">
        <v>12</v>
      </c>
      <c r="BU30" s="30">
        <v>53900.1</v>
      </c>
      <c r="BV30" s="37">
        <f t="shared" si="28"/>
        <v>2</v>
      </c>
      <c r="BW30" s="14">
        <f t="shared" si="29"/>
        <v>0.716893760216189</v>
      </c>
      <c r="BX30" s="37">
        <v>40752789.189999998</v>
      </c>
      <c r="BY30" s="31">
        <f t="shared" si="30"/>
        <v>56846343.840000004</v>
      </c>
      <c r="BZ30" s="37">
        <f t="shared" si="31"/>
        <v>2</v>
      </c>
      <c r="CA30" s="17">
        <f t="shared" si="32"/>
        <v>2</v>
      </c>
      <c r="CB30" s="37">
        <v>3</v>
      </c>
      <c r="CC30" s="37">
        <v>3</v>
      </c>
      <c r="CD30" s="37">
        <v>3</v>
      </c>
      <c r="CE30" s="37">
        <f t="shared" si="53"/>
        <v>3</v>
      </c>
      <c r="CF30" s="14">
        <f t="shared" si="33"/>
        <v>1</v>
      </c>
      <c r="CG30" s="37">
        <v>2</v>
      </c>
      <c r="CH30" s="37">
        <v>2</v>
      </c>
      <c r="CI30" s="37">
        <f t="shared" si="34"/>
        <v>5</v>
      </c>
      <c r="CJ30" s="37">
        <v>0</v>
      </c>
      <c r="CK30" s="37">
        <f t="shared" si="35"/>
        <v>2</v>
      </c>
      <c r="CL30" s="18">
        <v>39</v>
      </c>
      <c r="CM30" s="18">
        <v>39</v>
      </c>
      <c r="CN30" s="37">
        <f t="shared" si="36"/>
        <v>3</v>
      </c>
      <c r="CO30" s="37">
        <v>0</v>
      </c>
      <c r="CP30" s="37">
        <f t="shared" si="37"/>
        <v>3</v>
      </c>
      <c r="CQ30" s="37">
        <v>0</v>
      </c>
      <c r="CR30" s="37">
        <f t="shared" si="38"/>
        <v>5</v>
      </c>
      <c r="CS30" s="37">
        <v>4</v>
      </c>
      <c r="CT30" s="37">
        <v>4</v>
      </c>
      <c r="CU30" s="37">
        <f t="shared" si="39"/>
        <v>5</v>
      </c>
      <c r="CV30" s="37">
        <v>6</v>
      </c>
      <c r="CW30" s="37">
        <v>6</v>
      </c>
      <c r="CX30" s="37">
        <f t="shared" si="40"/>
        <v>4</v>
      </c>
      <c r="CY30" s="37"/>
      <c r="CZ30" s="37">
        <v>172.1</v>
      </c>
      <c r="DA30" s="37">
        <f t="shared" si="41"/>
        <v>3.7211733372584543</v>
      </c>
      <c r="DB30" s="14">
        <f t="shared" si="42"/>
        <v>0.97093813346089974</v>
      </c>
      <c r="DC30" s="37">
        <v>72662</v>
      </c>
      <c r="DD30" s="37">
        <v>74836.899999999994</v>
      </c>
      <c r="DE30" s="37">
        <f t="shared" si="43"/>
        <v>3</v>
      </c>
      <c r="DF30" s="14">
        <f t="shared" si="44"/>
        <v>0</v>
      </c>
      <c r="DG30" s="37">
        <v>0</v>
      </c>
      <c r="DH30" s="37">
        <v>74836.899999999994</v>
      </c>
      <c r="DI30" s="37">
        <f t="shared" si="45"/>
        <v>3</v>
      </c>
      <c r="DJ30" s="37"/>
      <c r="DK30" s="37"/>
      <c r="DL30" s="37">
        <f t="shared" si="46"/>
        <v>5</v>
      </c>
      <c r="DM30" s="16">
        <f t="shared" si="47"/>
        <v>1</v>
      </c>
      <c r="DN30" s="34">
        <v>9</v>
      </c>
      <c r="DO30" s="34">
        <v>9</v>
      </c>
      <c r="DP30" s="37">
        <f t="shared" si="48"/>
        <v>4</v>
      </c>
      <c r="DQ30" s="14">
        <f t="shared" si="49"/>
        <v>1</v>
      </c>
      <c r="DR30" s="34">
        <v>54</v>
      </c>
      <c r="DS30" s="34">
        <v>54</v>
      </c>
      <c r="DT30" s="22">
        <f t="shared" si="50"/>
        <v>76.369948382955016</v>
      </c>
      <c r="DU30" s="57">
        <f t="shared" si="51"/>
        <v>2</v>
      </c>
      <c r="DV30" s="57">
        <f t="shared" si="54"/>
        <v>21</v>
      </c>
    </row>
    <row r="31" spans="1:126" ht="45" hidden="1" x14ac:dyDescent="0.25">
      <c r="A31" s="44">
        <v>66</v>
      </c>
      <c r="B31" s="10" t="s">
        <v>151</v>
      </c>
      <c r="C31" s="10" t="s">
        <v>214</v>
      </c>
      <c r="D31" s="37">
        <f t="shared" si="0"/>
        <v>3</v>
      </c>
      <c r="E31" s="19">
        <f t="shared" si="1"/>
        <v>1</v>
      </c>
      <c r="F31" s="34">
        <v>127028632.59999999</v>
      </c>
      <c r="G31" s="34">
        <v>127028632.59999999</v>
      </c>
      <c r="H31" s="37">
        <f t="shared" si="2"/>
        <v>0</v>
      </c>
      <c r="I31" s="14">
        <f t="shared" si="3"/>
        <v>0.8041087742059605</v>
      </c>
      <c r="J31" s="34">
        <v>122364844.70999999</v>
      </c>
      <c r="K31" s="34">
        <v>152174492.59999999</v>
      </c>
      <c r="L31" s="37">
        <f>IF(N31/O31&lt;$O$8/100,0,IF(N31/O31&gt;$N$8/100,3,$L$8*(N31/O31-$O$8/100)/(($N$8-$O$8)/100)))</f>
        <v>3</v>
      </c>
      <c r="M31" s="14">
        <f t="shared" si="4"/>
        <v>1.536017322853688</v>
      </c>
      <c r="N31" s="31">
        <f t="shared" si="5"/>
        <v>127028632.59999999</v>
      </c>
      <c r="O31" s="34">
        <v>82700000</v>
      </c>
      <c r="P31" s="37">
        <f t="shared" si="52"/>
        <v>0.81163161308940746</v>
      </c>
      <c r="Q31" s="14">
        <f t="shared" si="6"/>
        <v>0.8041087742059605</v>
      </c>
      <c r="R31" s="37">
        <f t="shared" si="58"/>
        <v>122364844.70999999</v>
      </c>
      <c r="S31" s="31">
        <f t="shared" si="59"/>
        <v>152174492.59999999</v>
      </c>
      <c r="T31" s="37">
        <f t="shared" si="9"/>
        <v>3</v>
      </c>
      <c r="U31" s="14">
        <f t="shared" si="10"/>
        <v>-0.20536113444883897</v>
      </c>
      <c r="V31" s="37"/>
      <c r="W31" s="37">
        <v>202283.41</v>
      </c>
      <c r="X31" s="37">
        <v>17229575.18</v>
      </c>
      <c r="Y31" s="37">
        <v>1725227.18</v>
      </c>
      <c r="Z31" s="37">
        <v>4411000</v>
      </c>
      <c r="AA31" s="34">
        <v>114764100</v>
      </c>
      <c r="AB31" s="37">
        <f t="shared" si="11"/>
        <v>3</v>
      </c>
      <c r="AC31" s="19">
        <f t="shared" si="12"/>
        <v>0</v>
      </c>
      <c r="AD31" s="37">
        <v>0</v>
      </c>
      <c r="AE31" s="37">
        <v>0</v>
      </c>
      <c r="AF31" s="37">
        <f t="shared" si="13"/>
        <v>1</v>
      </c>
      <c r="AG31" s="15">
        <f t="shared" si="14"/>
        <v>5</v>
      </c>
      <c r="AH31" s="6">
        <v>5</v>
      </c>
      <c r="AI31" s="6">
        <v>4</v>
      </c>
      <c r="AJ31" s="37"/>
      <c r="AK31" s="15"/>
      <c r="AL31" s="37"/>
      <c r="AM31" s="37"/>
      <c r="AN31" s="37"/>
      <c r="AO31" s="37"/>
      <c r="AP31" s="37"/>
      <c r="AQ31" s="37"/>
      <c r="AR31" s="37">
        <f t="shared" si="15"/>
        <v>1.5497910408813449</v>
      </c>
      <c r="AS31" s="14">
        <f t="shared" si="16"/>
        <v>0.54242686430847065</v>
      </c>
      <c r="AT31" s="31">
        <f t="shared" si="17"/>
        <v>127028632.59999999</v>
      </c>
      <c r="AU31" s="37">
        <v>107157100</v>
      </c>
      <c r="AV31" s="37">
        <f t="shared" si="60"/>
        <v>2</v>
      </c>
      <c r="AW31" s="14">
        <f t="shared" si="61"/>
        <v>0.49521658404456548</v>
      </c>
      <c r="AX31" s="31">
        <f t="shared" si="19"/>
        <v>127028632.59999999</v>
      </c>
      <c r="AY31" s="37">
        <v>84956677.150000006</v>
      </c>
      <c r="AZ31" s="37">
        <v>2</v>
      </c>
      <c r="BA31" s="37">
        <f t="shared" si="20"/>
        <v>127028632.59999999</v>
      </c>
      <c r="BB31" s="37">
        <v>0</v>
      </c>
      <c r="BC31" s="37">
        <f t="shared" si="21"/>
        <v>1</v>
      </c>
      <c r="BD31" s="14">
        <f t="shared" si="22"/>
        <v>0</v>
      </c>
      <c r="BE31" s="37"/>
      <c r="BF31" s="37">
        <v>6657757.8700000001</v>
      </c>
      <c r="BG31" s="37">
        <f t="shared" si="23"/>
        <v>1</v>
      </c>
      <c r="BH31" s="37"/>
      <c r="BI31" s="37">
        <v>341646533.10000002</v>
      </c>
      <c r="BJ31" s="37">
        <f t="shared" si="24"/>
        <v>4</v>
      </c>
      <c r="BK31" s="14">
        <f t="shared" si="25"/>
        <v>0</v>
      </c>
      <c r="BL31" s="37"/>
      <c r="BM31" s="37">
        <v>106047997.23999999</v>
      </c>
      <c r="BN31" s="37"/>
      <c r="BO31" s="37">
        <v>27305784.34</v>
      </c>
      <c r="BP31" s="37">
        <f t="shared" si="26"/>
        <v>0</v>
      </c>
      <c r="BQ31" s="14">
        <f t="shared" si="27"/>
        <v>1.3145971208857712</v>
      </c>
      <c r="BR31" s="34">
        <v>3577816.8</v>
      </c>
      <c r="BS31" s="34">
        <v>4.2</v>
      </c>
      <c r="BT31" s="34">
        <v>12</v>
      </c>
      <c r="BU31" s="34">
        <v>54000.14</v>
      </c>
      <c r="BV31" s="37">
        <f t="shared" si="28"/>
        <v>0</v>
      </c>
      <c r="BW31" s="14">
        <f t="shared" si="29"/>
        <v>0.25130309753122854</v>
      </c>
      <c r="BX31" s="34">
        <v>58851600</v>
      </c>
      <c r="BY31" s="31">
        <f t="shared" si="30"/>
        <v>234185732.59999999</v>
      </c>
      <c r="BZ31" s="37">
        <f t="shared" si="31"/>
        <v>2</v>
      </c>
      <c r="CA31" s="17">
        <f t="shared" si="32"/>
        <v>2.8</v>
      </c>
      <c r="CB31" s="34">
        <v>7</v>
      </c>
      <c r="CC31" s="34">
        <v>7</v>
      </c>
      <c r="CD31" s="34">
        <v>5</v>
      </c>
      <c r="CE31" s="37">
        <f t="shared" si="53"/>
        <v>3</v>
      </c>
      <c r="CF31" s="14">
        <f t="shared" si="33"/>
        <v>1</v>
      </c>
      <c r="CG31" s="34">
        <v>2</v>
      </c>
      <c r="CH31" s="34">
        <v>2</v>
      </c>
      <c r="CI31" s="37">
        <f t="shared" si="34"/>
        <v>5</v>
      </c>
      <c r="CJ31" s="37"/>
      <c r="CK31" s="37">
        <f t="shared" si="35"/>
        <v>2</v>
      </c>
      <c r="CL31" s="34">
        <v>35</v>
      </c>
      <c r="CM31" s="34">
        <v>35</v>
      </c>
      <c r="CN31" s="37">
        <f t="shared" si="36"/>
        <v>3</v>
      </c>
      <c r="CO31" s="37"/>
      <c r="CP31" s="37">
        <f t="shared" si="37"/>
        <v>3</v>
      </c>
      <c r="CQ31" s="37"/>
      <c r="CR31" s="37">
        <f t="shared" si="38"/>
        <v>5</v>
      </c>
      <c r="CS31" s="37">
        <v>4</v>
      </c>
      <c r="CT31" s="37">
        <v>4</v>
      </c>
      <c r="CU31" s="37">
        <f t="shared" si="39"/>
        <v>5</v>
      </c>
      <c r="CV31" s="34">
        <v>6</v>
      </c>
      <c r="CW31" s="37">
        <v>6</v>
      </c>
      <c r="CX31" s="37">
        <f t="shared" si="40"/>
        <v>4</v>
      </c>
      <c r="CY31" s="37">
        <v>0</v>
      </c>
      <c r="CZ31" s="37">
        <v>22.94</v>
      </c>
      <c r="DA31" s="37">
        <f t="shared" si="41"/>
        <v>4</v>
      </c>
      <c r="DB31" s="14">
        <f t="shared" si="42"/>
        <v>0.99824326788645068</v>
      </c>
      <c r="DC31" s="35">
        <v>114954.7</v>
      </c>
      <c r="DD31" s="35">
        <v>115157</v>
      </c>
      <c r="DE31" s="37">
        <f t="shared" si="43"/>
        <v>3</v>
      </c>
      <c r="DF31" s="14">
        <f t="shared" si="44"/>
        <v>0</v>
      </c>
      <c r="DG31" s="37"/>
      <c r="DH31" s="37">
        <v>114954.7</v>
      </c>
      <c r="DI31" s="37">
        <f t="shared" si="45"/>
        <v>3</v>
      </c>
      <c r="DJ31" s="37"/>
      <c r="DK31" s="37"/>
      <c r="DL31" s="37">
        <f t="shared" si="46"/>
        <v>5</v>
      </c>
      <c r="DM31" s="16">
        <f t="shared" si="47"/>
        <v>1</v>
      </c>
      <c r="DN31" s="34">
        <v>18</v>
      </c>
      <c r="DO31" s="34">
        <v>18</v>
      </c>
      <c r="DP31" s="37">
        <f t="shared" si="48"/>
        <v>4</v>
      </c>
      <c r="DQ31" s="14">
        <f t="shared" si="49"/>
        <v>1</v>
      </c>
      <c r="DR31" s="34">
        <v>112</v>
      </c>
      <c r="DS31" s="34">
        <v>112</v>
      </c>
      <c r="DT31" s="22">
        <f t="shared" si="50"/>
        <v>76.361422653970749</v>
      </c>
      <c r="DU31" s="57">
        <f t="shared" si="51"/>
        <v>2</v>
      </c>
      <c r="DV31" s="57">
        <f t="shared" si="54"/>
        <v>22</v>
      </c>
    </row>
    <row r="32" spans="1:126" ht="45" hidden="1" x14ac:dyDescent="0.25">
      <c r="A32" s="44">
        <v>6</v>
      </c>
      <c r="B32" s="10" t="s">
        <v>151</v>
      </c>
      <c r="C32" s="10" t="s">
        <v>155</v>
      </c>
      <c r="D32" s="37">
        <f t="shared" si="0"/>
        <v>3</v>
      </c>
      <c r="E32" s="19">
        <f t="shared" si="1"/>
        <v>1</v>
      </c>
      <c r="F32" s="37">
        <v>3467696.38</v>
      </c>
      <c r="G32" s="37">
        <v>3467696.38</v>
      </c>
      <c r="H32" s="37">
        <f t="shared" si="2"/>
        <v>3</v>
      </c>
      <c r="I32" s="14">
        <f t="shared" si="3"/>
        <v>1</v>
      </c>
      <c r="J32" s="37">
        <v>3898893.51</v>
      </c>
      <c r="K32" s="37">
        <v>3898893.51</v>
      </c>
      <c r="L32" s="37">
        <f>IF(N32/O32&lt;$O$8/100,0,IF(N32/O32&gt;$N$8/100,3,$L$8*(N32/O32-$O$8/100)/(($N$8-$O$8)/100)))</f>
        <v>3</v>
      </c>
      <c r="M32" s="14">
        <f t="shared" si="4"/>
        <v>2.0278926198830409</v>
      </c>
      <c r="N32" s="31">
        <f t="shared" si="5"/>
        <v>3467696.38</v>
      </c>
      <c r="O32" s="37">
        <v>1710000</v>
      </c>
      <c r="P32" s="37">
        <f t="shared" si="52"/>
        <v>3</v>
      </c>
      <c r="Q32" s="14">
        <f t="shared" si="6"/>
        <v>1</v>
      </c>
      <c r="R32" s="37">
        <f t="shared" si="58"/>
        <v>3898893.51</v>
      </c>
      <c r="S32" s="31">
        <f t="shared" si="59"/>
        <v>3898893.51</v>
      </c>
      <c r="T32" s="37">
        <f t="shared" si="9"/>
        <v>3</v>
      </c>
      <c r="U32" s="14">
        <f t="shared" si="10"/>
        <v>-6.6095431589886136E-2</v>
      </c>
      <c r="V32" s="24" t="s">
        <v>222</v>
      </c>
      <c r="W32" s="37"/>
      <c r="X32" s="37">
        <v>2563210.58</v>
      </c>
      <c r="Y32" s="37">
        <v>2563210.58</v>
      </c>
      <c r="Z32" s="37"/>
      <c r="AA32" s="37">
        <v>77560900</v>
      </c>
      <c r="AB32" s="37">
        <f t="shared" si="11"/>
        <v>3</v>
      </c>
      <c r="AC32" s="19">
        <f t="shared" si="12"/>
        <v>0</v>
      </c>
      <c r="AD32" s="37">
        <v>0</v>
      </c>
      <c r="AE32" s="37">
        <v>9069840</v>
      </c>
      <c r="AF32" s="37">
        <f t="shared" si="13"/>
        <v>0</v>
      </c>
      <c r="AG32" s="15">
        <f t="shared" si="14"/>
        <v>13</v>
      </c>
      <c r="AH32" s="15">
        <v>13</v>
      </c>
      <c r="AI32" s="15">
        <v>4</v>
      </c>
      <c r="AJ32" s="37"/>
      <c r="AK32" s="15"/>
      <c r="AL32" s="37"/>
      <c r="AM32" s="37"/>
      <c r="AN32" s="37"/>
      <c r="AO32" s="37"/>
      <c r="AP32" s="37"/>
      <c r="AQ32" s="37"/>
      <c r="AR32" s="37">
        <f t="shared" si="15"/>
        <v>0</v>
      </c>
      <c r="AS32" s="14">
        <f t="shared" si="16"/>
        <v>4.2795957660892163E-2</v>
      </c>
      <c r="AT32" s="31">
        <f t="shared" si="17"/>
        <v>3467696.38</v>
      </c>
      <c r="AU32" s="37">
        <f>AA32</f>
        <v>77560900</v>
      </c>
      <c r="AV32" s="37">
        <f t="shared" si="60"/>
        <v>2</v>
      </c>
      <c r="AW32" s="14">
        <f t="shared" si="61"/>
        <v>0.17488606833946396</v>
      </c>
      <c r="AX32" s="31">
        <f t="shared" si="19"/>
        <v>3467696.38</v>
      </c>
      <c r="AY32" s="37">
        <v>2951517.15</v>
      </c>
      <c r="AZ32" s="37">
        <v>2</v>
      </c>
      <c r="BA32" s="37">
        <f t="shared" si="20"/>
        <v>3467696.38</v>
      </c>
      <c r="BB32" s="37">
        <v>0</v>
      </c>
      <c r="BC32" s="37">
        <f t="shared" si="21"/>
        <v>1</v>
      </c>
      <c r="BD32" s="14">
        <f t="shared" si="22"/>
        <v>0</v>
      </c>
      <c r="BE32" s="37">
        <v>0</v>
      </c>
      <c r="BF32" s="37">
        <v>863818.62</v>
      </c>
      <c r="BG32" s="37">
        <f t="shared" si="23"/>
        <v>1</v>
      </c>
      <c r="BH32" s="37">
        <v>0</v>
      </c>
      <c r="BI32" s="37">
        <v>227713899.44999999</v>
      </c>
      <c r="BJ32" s="37">
        <f t="shared" si="24"/>
        <v>4</v>
      </c>
      <c r="BK32" s="14">
        <f t="shared" si="25"/>
        <v>0</v>
      </c>
      <c r="BL32" s="37">
        <v>0</v>
      </c>
      <c r="BM32" s="37">
        <v>95985352.209999993</v>
      </c>
      <c r="BN32" s="37">
        <v>69195379.5</v>
      </c>
      <c r="BO32" s="37">
        <v>11810241.43</v>
      </c>
      <c r="BP32" s="37">
        <f t="shared" si="26"/>
        <v>2</v>
      </c>
      <c r="BQ32" s="14">
        <f t="shared" si="27"/>
        <v>0.98139421414273409</v>
      </c>
      <c r="BR32" s="37">
        <v>24184621</v>
      </c>
      <c r="BS32" s="37">
        <v>38.1</v>
      </c>
      <c r="BT32" s="37">
        <v>12</v>
      </c>
      <c r="BU32" s="30">
        <v>53900.1</v>
      </c>
      <c r="BV32" s="37">
        <f t="shared" si="28"/>
        <v>0</v>
      </c>
      <c r="BW32" s="14">
        <f t="shared" si="29"/>
        <v>0.63162472344926979</v>
      </c>
      <c r="BX32" s="37">
        <v>51179664.780000001</v>
      </c>
      <c r="BY32" s="31">
        <f t="shared" si="30"/>
        <v>81028596.379999995</v>
      </c>
      <c r="BZ32" s="37">
        <f t="shared" si="31"/>
        <v>2</v>
      </c>
      <c r="CA32" s="17">
        <f t="shared" si="32"/>
        <v>2</v>
      </c>
      <c r="CB32" s="37">
        <v>4</v>
      </c>
      <c r="CC32" s="37">
        <v>4</v>
      </c>
      <c r="CD32" s="37">
        <v>4</v>
      </c>
      <c r="CE32" s="37">
        <f t="shared" si="53"/>
        <v>3</v>
      </c>
      <c r="CF32" s="14">
        <f t="shared" si="33"/>
        <v>1</v>
      </c>
      <c r="CG32" s="37">
        <v>2</v>
      </c>
      <c r="CH32" s="37">
        <v>2</v>
      </c>
      <c r="CI32" s="37">
        <f t="shared" si="34"/>
        <v>5</v>
      </c>
      <c r="CJ32" s="37">
        <v>0</v>
      </c>
      <c r="CK32" s="37">
        <f t="shared" si="35"/>
        <v>2</v>
      </c>
      <c r="CL32" s="18">
        <v>34</v>
      </c>
      <c r="CM32" s="18">
        <v>34</v>
      </c>
      <c r="CN32" s="37">
        <f t="shared" si="36"/>
        <v>3</v>
      </c>
      <c r="CO32" s="37">
        <v>0</v>
      </c>
      <c r="CP32" s="37">
        <f t="shared" si="37"/>
        <v>3</v>
      </c>
      <c r="CQ32" s="37">
        <v>0</v>
      </c>
      <c r="CR32" s="37">
        <f t="shared" si="38"/>
        <v>5</v>
      </c>
      <c r="CS32" s="37">
        <v>4</v>
      </c>
      <c r="CT32" s="37">
        <v>4</v>
      </c>
      <c r="CU32" s="37">
        <f t="shared" si="39"/>
        <v>0</v>
      </c>
      <c r="CV32" s="37">
        <v>10</v>
      </c>
      <c r="CW32" s="37">
        <v>6</v>
      </c>
      <c r="CX32" s="37">
        <f t="shared" si="40"/>
        <v>4</v>
      </c>
      <c r="CY32" s="37">
        <v>0</v>
      </c>
      <c r="CZ32" s="37">
        <v>71.47</v>
      </c>
      <c r="DA32" s="37">
        <f t="shared" si="41"/>
        <v>4</v>
      </c>
      <c r="DB32" s="14">
        <f t="shared" si="42"/>
        <v>1</v>
      </c>
      <c r="DC32" s="37">
        <v>127141.6</v>
      </c>
      <c r="DD32" s="37">
        <v>127141.6</v>
      </c>
      <c r="DE32" s="37">
        <f t="shared" si="43"/>
        <v>3</v>
      </c>
      <c r="DF32" s="14">
        <f t="shared" si="44"/>
        <v>0</v>
      </c>
      <c r="DG32" s="37">
        <v>0</v>
      </c>
      <c r="DH32" s="37">
        <v>127141.6</v>
      </c>
      <c r="DI32" s="37">
        <f t="shared" si="45"/>
        <v>3</v>
      </c>
      <c r="DJ32" s="37"/>
      <c r="DK32" s="37"/>
      <c r="DL32" s="37">
        <f t="shared" si="46"/>
        <v>5</v>
      </c>
      <c r="DM32" s="16">
        <f t="shared" si="47"/>
        <v>1</v>
      </c>
      <c r="DN32" s="34">
        <v>10</v>
      </c>
      <c r="DO32" s="34">
        <v>10</v>
      </c>
      <c r="DP32" s="37">
        <f t="shared" si="48"/>
        <v>4</v>
      </c>
      <c r="DQ32" s="14">
        <f t="shared" si="49"/>
        <v>1</v>
      </c>
      <c r="DR32" s="34">
        <v>62</v>
      </c>
      <c r="DS32" s="34">
        <v>62</v>
      </c>
      <c r="DT32" s="22">
        <f t="shared" si="50"/>
        <v>76</v>
      </c>
      <c r="DU32" s="57">
        <f t="shared" si="51"/>
        <v>2</v>
      </c>
      <c r="DV32" s="57">
        <f t="shared" si="54"/>
        <v>23</v>
      </c>
    </row>
    <row r="33" spans="1:126" ht="75" hidden="1" x14ac:dyDescent="0.25">
      <c r="A33" s="44">
        <v>26</v>
      </c>
      <c r="B33" s="10" t="s">
        <v>151</v>
      </c>
      <c r="C33" s="10" t="s">
        <v>174</v>
      </c>
      <c r="D33" s="37">
        <v>0</v>
      </c>
      <c r="E33" s="19">
        <f t="shared" si="1"/>
        <v>0</v>
      </c>
      <c r="F33" s="37">
        <v>0</v>
      </c>
      <c r="G33" s="37">
        <v>0</v>
      </c>
      <c r="H33" s="37">
        <f t="shared" si="2"/>
        <v>3</v>
      </c>
      <c r="I33" s="14">
        <f t="shared" si="3"/>
        <v>0.99999847412368081</v>
      </c>
      <c r="J33" s="37">
        <v>117964.82</v>
      </c>
      <c r="K33" s="37">
        <v>117965</v>
      </c>
      <c r="L33" s="37"/>
      <c r="M33" s="14">
        <f t="shared" si="4"/>
        <v>0</v>
      </c>
      <c r="N33" s="31">
        <f t="shared" si="5"/>
        <v>0</v>
      </c>
      <c r="O33" s="37">
        <v>0</v>
      </c>
      <c r="P33" s="37">
        <f t="shared" si="52"/>
        <v>3</v>
      </c>
      <c r="Q33" s="14">
        <f t="shared" si="6"/>
        <v>0.99999847412368081</v>
      </c>
      <c r="R33" s="37">
        <f t="shared" si="58"/>
        <v>117964.82</v>
      </c>
      <c r="S33" s="31">
        <f t="shared" si="59"/>
        <v>117965</v>
      </c>
      <c r="T33" s="37">
        <f t="shared" si="9"/>
        <v>3</v>
      </c>
      <c r="U33" s="14">
        <f t="shared" si="10"/>
        <v>0</v>
      </c>
      <c r="V33" s="24" t="s">
        <v>222</v>
      </c>
      <c r="W33" s="37">
        <v>0</v>
      </c>
      <c r="X33" s="37">
        <v>191360</v>
      </c>
      <c r="Y33" s="37">
        <v>191360</v>
      </c>
      <c r="Z33" s="37">
        <v>0</v>
      </c>
      <c r="AA33" s="37">
        <v>0</v>
      </c>
      <c r="AB33" s="37">
        <f t="shared" si="11"/>
        <v>3</v>
      </c>
      <c r="AC33" s="19">
        <f t="shared" si="12"/>
        <v>0</v>
      </c>
      <c r="AD33" s="37">
        <v>0</v>
      </c>
      <c r="AE33" s="37">
        <v>0</v>
      </c>
      <c r="AF33" s="37">
        <f t="shared" si="13"/>
        <v>1</v>
      </c>
      <c r="AG33" s="15">
        <f t="shared" si="14"/>
        <v>4</v>
      </c>
      <c r="AH33" s="15">
        <v>4</v>
      </c>
      <c r="AI33" s="15">
        <v>4</v>
      </c>
      <c r="AJ33" s="37"/>
      <c r="AK33" s="15"/>
      <c r="AL33" s="37"/>
      <c r="AM33" s="37"/>
      <c r="AN33" s="37"/>
      <c r="AO33" s="37"/>
      <c r="AP33" s="37"/>
      <c r="AQ33" s="37"/>
      <c r="AR33" s="37">
        <f t="shared" si="15"/>
        <v>0</v>
      </c>
      <c r="AS33" s="14">
        <f t="shared" si="16"/>
        <v>0</v>
      </c>
      <c r="AT33" s="31">
        <f t="shared" si="17"/>
        <v>0</v>
      </c>
      <c r="AU33" s="37">
        <v>66073900</v>
      </c>
      <c r="AV33" s="37">
        <f t="shared" si="60"/>
        <v>0</v>
      </c>
      <c r="AW33" s="14">
        <f t="shared" si="61"/>
        <v>-1</v>
      </c>
      <c r="AX33" s="31">
        <f t="shared" si="19"/>
        <v>0</v>
      </c>
      <c r="AY33" s="37">
        <v>164608</v>
      </c>
      <c r="AZ33" s="37">
        <v>2</v>
      </c>
      <c r="BA33" s="37">
        <f t="shared" si="20"/>
        <v>0</v>
      </c>
      <c r="BB33" s="37">
        <v>0</v>
      </c>
      <c r="BC33" s="37">
        <f t="shared" si="21"/>
        <v>1</v>
      </c>
      <c r="BD33" s="14">
        <f t="shared" si="22"/>
        <v>0</v>
      </c>
      <c r="BE33" s="37">
        <v>0</v>
      </c>
      <c r="BF33" s="37">
        <v>0</v>
      </c>
      <c r="BG33" s="37">
        <f t="shared" si="23"/>
        <v>1</v>
      </c>
      <c r="BH33" s="37">
        <v>0</v>
      </c>
      <c r="BI33" s="37">
        <v>0</v>
      </c>
      <c r="BJ33" s="37">
        <f t="shared" si="24"/>
        <v>4</v>
      </c>
      <c r="BK33" s="14">
        <f t="shared" si="25"/>
        <v>0</v>
      </c>
      <c r="BL33" s="37">
        <v>0</v>
      </c>
      <c r="BM33" s="37">
        <v>13539112.890000001</v>
      </c>
      <c r="BN33" s="37">
        <v>0</v>
      </c>
      <c r="BO33" s="37">
        <v>11841681.01</v>
      </c>
      <c r="BP33" s="37">
        <f t="shared" si="26"/>
        <v>2</v>
      </c>
      <c r="BQ33" s="14">
        <f t="shared" si="27"/>
        <v>0.99394066959935889</v>
      </c>
      <c r="BR33" s="37">
        <v>20982300</v>
      </c>
      <c r="BS33" s="37">
        <v>34</v>
      </c>
      <c r="BT33" s="37">
        <v>12</v>
      </c>
      <c r="BU33" s="30">
        <v>51740.72</v>
      </c>
      <c r="BV33" s="37">
        <f t="shared" si="28"/>
        <v>2</v>
      </c>
      <c r="BW33" s="14">
        <f t="shared" si="29"/>
        <v>0.78272510022868336</v>
      </c>
      <c r="BX33" s="37">
        <v>51717700</v>
      </c>
      <c r="BY33" s="31">
        <f t="shared" si="30"/>
        <v>66073900</v>
      </c>
      <c r="BZ33" s="37">
        <f t="shared" si="31"/>
        <v>2</v>
      </c>
      <c r="CA33" s="17">
        <f t="shared" si="32"/>
        <v>2</v>
      </c>
      <c r="CB33" s="37">
        <v>3</v>
      </c>
      <c r="CC33" s="37">
        <v>3</v>
      </c>
      <c r="CD33" s="37">
        <v>3</v>
      </c>
      <c r="CE33" s="37">
        <f t="shared" si="53"/>
        <v>3</v>
      </c>
      <c r="CF33" s="14">
        <f t="shared" si="33"/>
        <v>1</v>
      </c>
      <c r="CG33" s="37">
        <v>1</v>
      </c>
      <c r="CH33" s="37">
        <v>1</v>
      </c>
      <c r="CI33" s="37">
        <f t="shared" si="34"/>
        <v>5</v>
      </c>
      <c r="CJ33" s="37">
        <v>0</v>
      </c>
      <c r="CK33" s="37">
        <f t="shared" si="35"/>
        <v>2</v>
      </c>
      <c r="CL33" s="18">
        <v>35</v>
      </c>
      <c r="CM33" s="18">
        <v>35</v>
      </c>
      <c r="CN33" s="37">
        <f t="shared" si="36"/>
        <v>3</v>
      </c>
      <c r="CO33" s="37">
        <v>0</v>
      </c>
      <c r="CP33" s="37">
        <f t="shared" si="37"/>
        <v>3</v>
      </c>
      <c r="CQ33" s="37">
        <v>0</v>
      </c>
      <c r="CR33" s="37">
        <f t="shared" si="38"/>
        <v>5</v>
      </c>
      <c r="CS33" s="37">
        <v>4</v>
      </c>
      <c r="CT33" s="37">
        <v>4</v>
      </c>
      <c r="CU33" s="37">
        <f t="shared" si="39"/>
        <v>5</v>
      </c>
      <c r="CV33" s="37">
        <v>6</v>
      </c>
      <c r="CW33" s="37">
        <v>6</v>
      </c>
      <c r="CX33" s="37">
        <f t="shared" si="40"/>
        <v>4</v>
      </c>
      <c r="CY33" s="37">
        <v>0</v>
      </c>
      <c r="CZ33" s="37">
        <v>22.5</v>
      </c>
      <c r="DA33" s="37">
        <f t="shared" si="41"/>
        <v>4</v>
      </c>
      <c r="DB33" s="14">
        <f t="shared" si="42"/>
        <v>1</v>
      </c>
      <c r="DC33" s="37">
        <v>77976</v>
      </c>
      <c r="DD33" s="37">
        <v>77976</v>
      </c>
      <c r="DE33" s="37">
        <f t="shared" si="43"/>
        <v>3</v>
      </c>
      <c r="DF33" s="14">
        <f t="shared" si="44"/>
        <v>0</v>
      </c>
      <c r="DG33" s="37">
        <v>0</v>
      </c>
      <c r="DH33" s="37">
        <v>77976</v>
      </c>
      <c r="DI33" s="37">
        <f t="shared" si="45"/>
        <v>3</v>
      </c>
      <c r="DJ33" s="37"/>
      <c r="DK33" s="37"/>
      <c r="DL33" s="37">
        <f t="shared" si="46"/>
        <v>5</v>
      </c>
      <c r="DM33" s="16">
        <f t="shared" si="47"/>
        <v>1</v>
      </c>
      <c r="DN33" s="34">
        <v>19</v>
      </c>
      <c r="DO33" s="34">
        <v>19</v>
      </c>
      <c r="DP33" s="37">
        <f t="shared" si="48"/>
        <v>4</v>
      </c>
      <c r="DQ33" s="14">
        <f t="shared" si="49"/>
        <v>1</v>
      </c>
      <c r="DR33" s="34">
        <v>71</v>
      </c>
      <c r="DS33" s="34">
        <v>71</v>
      </c>
      <c r="DT33" s="22">
        <f t="shared" si="50"/>
        <v>76</v>
      </c>
      <c r="DU33" s="57">
        <f t="shared" si="51"/>
        <v>2</v>
      </c>
      <c r="DV33" s="57">
        <f t="shared" si="54"/>
        <v>23</v>
      </c>
    </row>
    <row r="34" spans="1:126" ht="45" hidden="1" x14ac:dyDescent="0.25">
      <c r="A34" s="44">
        <v>11</v>
      </c>
      <c r="B34" s="10" t="s">
        <v>151</v>
      </c>
      <c r="C34" s="10" t="s">
        <v>160</v>
      </c>
      <c r="D34" s="37">
        <f t="shared" ref="D34:D50" si="62">IF(E34&gt;1,0,IF(F34/G34&lt;$G$8/100,0,IF(F34/G34&gt;$F$8/100,3,$D$8*(F34/G34-$G$8/100)/(($F$8-$G$8)/100))))</f>
        <v>3</v>
      </c>
      <c r="E34" s="19">
        <f t="shared" si="1"/>
        <v>0.99954440638061492</v>
      </c>
      <c r="F34" s="37">
        <v>1582444</v>
      </c>
      <c r="G34" s="37">
        <v>1583165.28</v>
      </c>
      <c r="H34" s="37">
        <f t="shared" si="2"/>
        <v>0</v>
      </c>
      <c r="I34" s="14">
        <f t="shared" si="3"/>
        <v>0.80373708043925762</v>
      </c>
      <c r="J34" s="37">
        <v>1272448.6399999999</v>
      </c>
      <c r="K34" s="37">
        <v>1583165.28</v>
      </c>
      <c r="L34" s="37">
        <f>IF(N34/O34&lt;$O$8/100,0,IF(N34/O34&gt;$N$8/100,3,$L$8*(N34/O34-$O$8/100)/(($N$8-$O$8)/100)))</f>
        <v>3</v>
      </c>
      <c r="M34" s="14">
        <f t="shared" si="4"/>
        <v>1.3187033333333333</v>
      </c>
      <c r="N34" s="31">
        <f t="shared" si="5"/>
        <v>1582444</v>
      </c>
      <c r="O34" s="37">
        <v>1200000</v>
      </c>
      <c r="P34" s="37">
        <f t="shared" si="52"/>
        <v>0.80605620658886434</v>
      </c>
      <c r="Q34" s="14">
        <f t="shared" si="6"/>
        <v>0.80373708043925762</v>
      </c>
      <c r="R34" s="37">
        <f t="shared" si="58"/>
        <v>1272448.6399999999</v>
      </c>
      <c r="S34" s="31">
        <f t="shared" si="59"/>
        <v>1583165.28</v>
      </c>
      <c r="T34" s="37">
        <f t="shared" si="9"/>
        <v>3</v>
      </c>
      <c r="U34" s="14">
        <f t="shared" si="10"/>
        <v>-0.12702471542216065</v>
      </c>
      <c r="V34" s="37">
        <v>109358.39999999999</v>
      </c>
      <c r="W34" s="37">
        <v>328.77</v>
      </c>
      <c r="X34" s="37">
        <v>4291949.5999999996</v>
      </c>
      <c r="Y34" s="37">
        <v>1849661.6</v>
      </c>
      <c r="Z34" s="37">
        <v>0</v>
      </c>
      <c r="AA34" s="37">
        <v>47491400</v>
      </c>
      <c r="AB34" s="37">
        <f t="shared" si="11"/>
        <v>0</v>
      </c>
      <c r="AC34" s="19">
        <f t="shared" si="12"/>
        <v>2.2729454766497924E-2</v>
      </c>
      <c r="AD34" s="37">
        <v>421565</v>
      </c>
      <c r="AE34" s="37">
        <v>18547079.300000001</v>
      </c>
      <c r="AF34" s="37">
        <f t="shared" si="13"/>
        <v>1</v>
      </c>
      <c r="AG34" s="15">
        <f t="shared" si="14"/>
        <v>4</v>
      </c>
      <c r="AH34" s="15">
        <v>13</v>
      </c>
      <c r="AI34" s="15">
        <v>13</v>
      </c>
      <c r="AJ34" s="37"/>
      <c r="AK34" s="15"/>
      <c r="AL34" s="37"/>
      <c r="AM34" s="37"/>
      <c r="AN34" s="37"/>
      <c r="AO34" s="37"/>
      <c r="AP34" s="37"/>
      <c r="AQ34" s="37"/>
      <c r="AR34" s="37">
        <f t="shared" si="15"/>
        <v>0</v>
      </c>
      <c r="AS34" s="14">
        <f t="shared" si="16"/>
        <v>3.2246179859071161E-2</v>
      </c>
      <c r="AT34" s="31">
        <f t="shared" si="17"/>
        <v>1582444</v>
      </c>
      <c r="AU34" s="37">
        <f>AA34</f>
        <v>47491400</v>
      </c>
      <c r="AV34" s="37">
        <f t="shared" si="60"/>
        <v>2</v>
      </c>
      <c r="AW34" s="14">
        <f t="shared" si="61"/>
        <v>0.78800952391412071</v>
      </c>
      <c r="AX34" s="31">
        <f t="shared" si="19"/>
        <v>1582444</v>
      </c>
      <c r="AY34" s="37">
        <v>885031.08</v>
      </c>
      <c r="AZ34" s="37">
        <v>2</v>
      </c>
      <c r="BA34" s="37">
        <f t="shared" si="20"/>
        <v>1582444</v>
      </c>
      <c r="BB34" s="37">
        <v>0</v>
      </c>
      <c r="BC34" s="37">
        <f t="shared" si="21"/>
        <v>1</v>
      </c>
      <c r="BD34" s="14">
        <f t="shared" si="22"/>
        <v>0</v>
      </c>
      <c r="BE34" s="37">
        <v>0</v>
      </c>
      <c r="BF34" s="37">
        <v>954183.88</v>
      </c>
      <c r="BG34" s="37">
        <f t="shared" si="23"/>
        <v>1</v>
      </c>
      <c r="BH34" s="37">
        <v>0</v>
      </c>
      <c r="BI34" s="37">
        <v>147479512.19</v>
      </c>
      <c r="BJ34" s="37">
        <f t="shared" si="24"/>
        <v>4</v>
      </c>
      <c r="BK34" s="14">
        <f t="shared" si="25"/>
        <v>0</v>
      </c>
      <c r="BL34" s="37">
        <v>0</v>
      </c>
      <c r="BM34" s="37">
        <v>33996014</v>
      </c>
      <c r="BN34" s="37">
        <v>0</v>
      </c>
      <c r="BO34" s="37">
        <v>1751899.01</v>
      </c>
      <c r="BP34" s="37">
        <f t="shared" si="26"/>
        <v>2</v>
      </c>
      <c r="BQ34" s="14">
        <f t="shared" si="27"/>
        <v>1.0278717845664229</v>
      </c>
      <c r="BR34" s="37">
        <v>14360300</v>
      </c>
      <c r="BS34" s="37">
        <v>21.6</v>
      </c>
      <c r="BT34" s="37">
        <v>12</v>
      </c>
      <c r="BU34" s="30">
        <v>53900.1</v>
      </c>
      <c r="BV34" s="37">
        <f t="shared" si="28"/>
        <v>2</v>
      </c>
      <c r="BW34" s="14">
        <f t="shared" si="29"/>
        <v>0.72791666799120114</v>
      </c>
      <c r="BX34" s="37">
        <v>35721669.009999998</v>
      </c>
      <c r="BY34" s="31">
        <f t="shared" si="30"/>
        <v>49073844</v>
      </c>
      <c r="BZ34" s="37">
        <f t="shared" si="31"/>
        <v>2</v>
      </c>
      <c r="CA34" s="17">
        <f t="shared" si="32"/>
        <v>2</v>
      </c>
      <c r="CB34" s="37">
        <v>4</v>
      </c>
      <c r="CC34" s="37">
        <v>4</v>
      </c>
      <c r="CD34" s="37">
        <v>4</v>
      </c>
      <c r="CE34" s="37">
        <f t="shared" si="53"/>
        <v>3</v>
      </c>
      <c r="CF34" s="14">
        <f t="shared" si="33"/>
        <v>1</v>
      </c>
      <c r="CG34" s="37">
        <v>2</v>
      </c>
      <c r="CH34" s="37">
        <v>2</v>
      </c>
      <c r="CI34" s="37">
        <f t="shared" si="34"/>
        <v>5</v>
      </c>
      <c r="CJ34" s="37">
        <v>0</v>
      </c>
      <c r="CK34" s="37">
        <f t="shared" si="35"/>
        <v>2</v>
      </c>
      <c r="CL34" s="18">
        <v>36</v>
      </c>
      <c r="CM34" s="18">
        <v>36</v>
      </c>
      <c r="CN34" s="37">
        <f t="shared" si="36"/>
        <v>3</v>
      </c>
      <c r="CO34" s="37">
        <v>0</v>
      </c>
      <c r="CP34" s="37">
        <f t="shared" si="37"/>
        <v>3</v>
      </c>
      <c r="CQ34" s="37">
        <v>0</v>
      </c>
      <c r="CR34" s="37">
        <f t="shared" si="38"/>
        <v>5</v>
      </c>
      <c r="CS34" s="37">
        <v>4</v>
      </c>
      <c r="CT34" s="37">
        <v>4</v>
      </c>
      <c r="CU34" s="37">
        <f t="shared" si="39"/>
        <v>5</v>
      </c>
      <c r="CV34" s="37">
        <v>6</v>
      </c>
      <c r="CW34" s="37">
        <v>6</v>
      </c>
      <c r="CX34" s="37">
        <f t="shared" si="40"/>
        <v>4</v>
      </c>
      <c r="CY34" s="37">
        <v>0</v>
      </c>
      <c r="CZ34" s="37">
        <v>63.7</v>
      </c>
      <c r="DA34" s="37">
        <f t="shared" si="41"/>
        <v>4</v>
      </c>
      <c r="DB34" s="14">
        <f t="shared" si="42"/>
        <v>0.99840251013867776</v>
      </c>
      <c r="DC34" s="37">
        <v>47415.53297</v>
      </c>
      <c r="DD34" s="37">
        <v>47491.4</v>
      </c>
      <c r="DE34" s="37">
        <f t="shared" si="43"/>
        <v>3</v>
      </c>
      <c r="DF34" s="14">
        <f t="shared" si="44"/>
        <v>0</v>
      </c>
      <c r="DG34" s="37">
        <v>0</v>
      </c>
      <c r="DH34" s="37">
        <v>47491.4</v>
      </c>
      <c r="DI34" s="37">
        <f t="shared" si="45"/>
        <v>3</v>
      </c>
      <c r="DJ34" s="37"/>
      <c r="DK34" s="37"/>
      <c r="DL34" s="37">
        <f t="shared" si="46"/>
        <v>5</v>
      </c>
      <c r="DM34" s="16">
        <f t="shared" si="47"/>
        <v>1</v>
      </c>
      <c r="DN34" s="34">
        <v>9</v>
      </c>
      <c r="DO34" s="34">
        <v>9</v>
      </c>
      <c r="DP34" s="37">
        <f t="shared" si="48"/>
        <v>4</v>
      </c>
      <c r="DQ34" s="14">
        <f t="shared" si="49"/>
        <v>1</v>
      </c>
      <c r="DR34" s="34">
        <v>54</v>
      </c>
      <c r="DS34" s="34">
        <v>54</v>
      </c>
      <c r="DT34" s="22">
        <f t="shared" si="50"/>
        <v>75.806056206588863</v>
      </c>
      <c r="DU34" s="57">
        <f t="shared" si="51"/>
        <v>2</v>
      </c>
      <c r="DV34" s="57">
        <f t="shared" si="54"/>
        <v>25</v>
      </c>
    </row>
    <row r="35" spans="1:126" ht="45" hidden="1" x14ac:dyDescent="0.25">
      <c r="A35" s="44">
        <v>69</v>
      </c>
      <c r="B35" s="10" t="s">
        <v>151</v>
      </c>
      <c r="C35" s="10" t="s">
        <v>219</v>
      </c>
      <c r="D35" s="37">
        <f t="shared" si="62"/>
        <v>3</v>
      </c>
      <c r="E35" s="19">
        <f t="shared" si="1"/>
        <v>1</v>
      </c>
      <c r="F35" s="34">
        <v>10130</v>
      </c>
      <c r="G35" s="34">
        <v>10130</v>
      </c>
      <c r="H35" s="37">
        <f t="shared" si="2"/>
        <v>1.0251654779885113</v>
      </c>
      <c r="I35" s="14">
        <f t="shared" si="3"/>
        <v>0.92733774607969366</v>
      </c>
      <c r="J35" s="37">
        <v>447443.94</v>
      </c>
      <c r="K35" s="37">
        <v>482503.75</v>
      </c>
      <c r="L35" s="37"/>
      <c r="M35" s="14">
        <f t="shared" si="4"/>
        <v>0</v>
      </c>
      <c r="N35" s="31">
        <f t="shared" si="5"/>
        <v>10130</v>
      </c>
      <c r="O35" s="37"/>
      <c r="P35" s="37">
        <f t="shared" si="52"/>
        <v>2.6600661911954049</v>
      </c>
      <c r="Q35" s="14">
        <f t="shared" si="6"/>
        <v>0.92733774607969366</v>
      </c>
      <c r="R35" s="37">
        <f t="shared" si="58"/>
        <v>447443.94</v>
      </c>
      <c r="S35" s="31">
        <f t="shared" si="59"/>
        <v>482503.75</v>
      </c>
      <c r="T35" s="37">
        <f t="shared" si="9"/>
        <v>3</v>
      </c>
      <c r="U35" s="14">
        <f t="shared" si="10"/>
        <v>-3.9189638103483804E-2</v>
      </c>
      <c r="V35" s="37">
        <v>375393.95</v>
      </c>
      <c r="W35" s="37"/>
      <c r="X35" s="37">
        <v>2783377.12</v>
      </c>
      <c r="Y35" s="37">
        <v>1738210</v>
      </c>
      <c r="Z35" s="37"/>
      <c r="AA35" s="34">
        <v>105798200</v>
      </c>
      <c r="AB35" s="37">
        <f t="shared" si="11"/>
        <v>3</v>
      </c>
      <c r="AC35" s="19">
        <f t="shared" si="12"/>
        <v>2.3061979946333989E-3</v>
      </c>
      <c r="AD35" s="37">
        <v>100866.56</v>
      </c>
      <c r="AE35" s="37">
        <v>43737164.039999999</v>
      </c>
      <c r="AF35" s="37">
        <f t="shared" si="13"/>
        <v>0</v>
      </c>
      <c r="AG35" s="15">
        <f t="shared" si="14"/>
        <v>0</v>
      </c>
      <c r="AH35" s="15"/>
      <c r="AI35" s="15">
        <v>4</v>
      </c>
      <c r="AJ35" s="37"/>
      <c r="AK35" s="15"/>
      <c r="AL35" s="37"/>
      <c r="AM35" s="37"/>
      <c r="AN35" s="37"/>
      <c r="AO35" s="37"/>
      <c r="AP35" s="37"/>
      <c r="AQ35" s="37"/>
      <c r="AR35" s="37">
        <f t="shared" si="15"/>
        <v>0</v>
      </c>
      <c r="AS35" s="14">
        <f t="shared" si="16"/>
        <v>9.5739153996665476E-5</v>
      </c>
      <c r="AT35" s="31">
        <f t="shared" si="17"/>
        <v>10130</v>
      </c>
      <c r="AU35" s="37">
        <f>AA35</f>
        <v>105798200</v>
      </c>
      <c r="AV35" s="37">
        <v>2</v>
      </c>
      <c r="AW35" s="14"/>
      <c r="AX35" s="31">
        <f t="shared" si="19"/>
        <v>10130</v>
      </c>
      <c r="AY35" s="37"/>
      <c r="AZ35" s="37">
        <v>2</v>
      </c>
      <c r="BA35" s="37">
        <f t="shared" si="20"/>
        <v>10130</v>
      </c>
      <c r="BB35" s="37">
        <v>0</v>
      </c>
      <c r="BC35" s="37">
        <f t="shared" si="21"/>
        <v>1</v>
      </c>
      <c r="BD35" s="14">
        <f t="shared" si="22"/>
        <v>0</v>
      </c>
      <c r="BE35" s="37"/>
      <c r="BF35" s="37">
        <v>477385.01</v>
      </c>
      <c r="BG35" s="37">
        <f t="shared" si="23"/>
        <v>1</v>
      </c>
      <c r="BH35" s="37"/>
      <c r="BI35" s="37">
        <v>109055994.91</v>
      </c>
      <c r="BJ35" s="37">
        <f t="shared" si="24"/>
        <v>4</v>
      </c>
      <c r="BK35" s="14">
        <f t="shared" si="25"/>
        <v>0</v>
      </c>
      <c r="BL35" s="37"/>
      <c r="BM35" s="37">
        <v>2973099.1</v>
      </c>
      <c r="BN35" s="37"/>
      <c r="BO35" s="37">
        <v>9736398.3499999996</v>
      </c>
      <c r="BP35" s="37">
        <v>2</v>
      </c>
      <c r="BQ35" s="14"/>
      <c r="BR35" s="37"/>
      <c r="BS35" s="37"/>
      <c r="BT35" s="37"/>
      <c r="BU35" s="37"/>
      <c r="BV35" s="37">
        <f t="shared" si="28"/>
        <v>0</v>
      </c>
      <c r="BW35" s="14">
        <f t="shared" si="29"/>
        <v>0.19074018085343564</v>
      </c>
      <c r="BX35" s="37">
        <v>20181900</v>
      </c>
      <c r="BY35" s="31">
        <f t="shared" si="30"/>
        <v>105808330</v>
      </c>
      <c r="BZ35" s="37">
        <f t="shared" si="31"/>
        <v>2</v>
      </c>
      <c r="CA35" s="17">
        <f t="shared" si="32"/>
        <v>2</v>
      </c>
      <c r="CB35" s="34">
        <v>1</v>
      </c>
      <c r="CC35" s="34">
        <v>1</v>
      </c>
      <c r="CD35" s="34">
        <v>1</v>
      </c>
      <c r="CE35" s="37">
        <f t="shared" si="53"/>
        <v>3</v>
      </c>
      <c r="CF35" s="14">
        <f t="shared" si="33"/>
        <v>1</v>
      </c>
      <c r="CG35" s="34">
        <v>2</v>
      </c>
      <c r="CH35" s="34">
        <v>2</v>
      </c>
      <c r="CI35" s="37">
        <f t="shared" si="34"/>
        <v>5</v>
      </c>
      <c r="CJ35" s="37"/>
      <c r="CK35" s="37">
        <f t="shared" si="35"/>
        <v>2</v>
      </c>
      <c r="CL35" s="34">
        <v>32</v>
      </c>
      <c r="CM35" s="34">
        <v>32</v>
      </c>
      <c r="CN35" s="37">
        <f t="shared" si="36"/>
        <v>3</v>
      </c>
      <c r="CO35" s="37"/>
      <c r="CP35" s="37">
        <f t="shared" si="37"/>
        <v>3</v>
      </c>
      <c r="CQ35" s="37"/>
      <c r="CR35" s="37">
        <f t="shared" si="38"/>
        <v>5</v>
      </c>
      <c r="CS35" s="34">
        <v>4</v>
      </c>
      <c r="CT35" s="37">
        <v>4</v>
      </c>
      <c r="CU35" s="37">
        <f t="shared" si="39"/>
        <v>5</v>
      </c>
      <c r="CV35" s="37">
        <v>6</v>
      </c>
      <c r="CW35" s="37">
        <v>6</v>
      </c>
      <c r="CX35" s="37">
        <f t="shared" si="40"/>
        <v>4</v>
      </c>
      <c r="CY35" s="37">
        <v>0</v>
      </c>
      <c r="CZ35" s="37">
        <v>17.3</v>
      </c>
      <c r="DA35" s="37">
        <f t="shared" si="41"/>
        <v>4</v>
      </c>
      <c r="DB35" s="14">
        <f t="shared" si="42"/>
        <v>0.9936363165258848</v>
      </c>
      <c r="DC35" s="35">
        <v>191742</v>
      </c>
      <c r="DD35" s="35">
        <v>192970</v>
      </c>
      <c r="DE35" s="37">
        <f t="shared" si="43"/>
        <v>3</v>
      </c>
      <c r="DF35" s="14">
        <f t="shared" si="44"/>
        <v>0</v>
      </c>
      <c r="DG35" s="37"/>
      <c r="DH35" s="37">
        <v>192970</v>
      </c>
      <c r="DI35" s="37">
        <f t="shared" si="45"/>
        <v>3</v>
      </c>
      <c r="DJ35" s="37"/>
      <c r="DK35" s="37"/>
      <c r="DL35" s="37">
        <f t="shared" si="46"/>
        <v>5</v>
      </c>
      <c r="DM35" s="16">
        <f t="shared" si="47"/>
        <v>1</v>
      </c>
      <c r="DN35" s="34">
        <v>7</v>
      </c>
      <c r="DO35" s="34">
        <v>7</v>
      </c>
      <c r="DP35" s="37">
        <f t="shared" si="48"/>
        <v>4</v>
      </c>
      <c r="DQ35" s="14">
        <f t="shared" si="49"/>
        <v>1</v>
      </c>
      <c r="DR35" s="34">
        <v>16</v>
      </c>
      <c r="DS35" s="34">
        <v>16</v>
      </c>
      <c r="DT35" s="22">
        <f t="shared" si="50"/>
        <v>75.685231669183921</v>
      </c>
      <c r="DU35" s="57">
        <f t="shared" si="51"/>
        <v>2</v>
      </c>
      <c r="DV35" s="57">
        <f t="shared" si="54"/>
        <v>26</v>
      </c>
    </row>
    <row r="36" spans="1:126" ht="60" hidden="1" x14ac:dyDescent="0.25">
      <c r="A36" s="44">
        <v>42</v>
      </c>
      <c r="B36" s="10" t="s">
        <v>151</v>
      </c>
      <c r="C36" s="10" t="s">
        <v>190</v>
      </c>
      <c r="D36" s="37">
        <f t="shared" si="62"/>
        <v>3</v>
      </c>
      <c r="E36" s="19">
        <f t="shared" si="1"/>
        <v>1</v>
      </c>
      <c r="F36" s="37">
        <v>156000</v>
      </c>
      <c r="G36" s="37">
        <v>156000</v>
      </c>
      <c r="H36" s="37">
        <f t="shared" si="2"/>
        <v>3</v>
      </c>
      <c r="I36" s="14">
        <f t="shared" si="3"/>
        <v>1</v>
      </c>
      <c r="J36" s="30">
        <v>156000</v>
      </c>
      <c r="K36" s="30">
        <v>156000</v>
      </c>
      <c r="L36" s="37"/>
      <c r="M36" s="14">
        <f t="shared" si="4"/>
        <v>0</v>
      </c>
      <c r="N36" s="31">
        <f t="shared" si="5"/>
        <v>156000</v>
      </c>
      <c r="O36" s="37">
        <v>0</v>
      </c>
      <c r="P36" s="37">
        <f t="shared" si="52"/>
        <v>3</v>
      </c>
      <c r="Q36" s="14">
        <f t="shared" si="6"/>
        <v>1</v>
      </c>
      <c r="R36" s="37">
        <f t="shared" si="58"/>
        <v>156000</v>
      </c>
      <c r="S36" s="31">
        <f t="shared" si="59"/>
        <v>156000</v>
      </c>
      <c r="T36" s="37">
        <f t="shared" si="9"/>
        <v>3</v>
      </c>
      <c r="U36" s="14">
        <f t="shared" si="10"/>
        <v>-0.22837191040276936</v>
      </c>
      <c r="V36" s="37">
        <v>0</v>
      </c>
      <c r="W36" s="37">
        <v>0</v>
      </c>
      <c r="X36" s="37">
        <v>5897835.9000000004</v>
      </c>
      <c r="Y36" s="24">
        <v>5897835.9000000004</v>
      </c>
      <c r="Z36" s="37">
        <v>0</v>
      </c>
      <c r="AA36" s="37">
        <v>51651150</v>
      </c>
      <c r="AB36" s="37">
        <f t="shared" si="11"/>
        <v>3</v>
      </c>
      <c r="AC36" s="19">
        <f t="shared" si="12"/>
        <v>0</v>
      </c>
      <c r="AD36" s="37">
        <v>0</v>
      </c>
      <c r="AE36" s="37">
        <v>0</v>
      </c>
      <c r="AF36" s="37">
        <f t="shared" si="13"/>
        <v>0</v>
      </c>
      <c r="AG36" s="15">
        <f t="shared" si="14"/>
        <v>-4</v>
      </c>
      <c r="AH36" s="15">
        <v>7</v>
      </c>
      <c r="AI36" s="15">
        <v>15</v>
      </c>
      <c r="AJ36" s="37"/>
      <c r="AK36" s="15"/>
      <c r="AL36" s="37"/>
      <c r="AM36" s="37"/>
      <c r="AN36" s="37"/>
      <c r="AO36" s="37"/>
      <c r="AP36" s="37">
        <v>0</v>
      </c>
      <c r="AQ36" s="37">
        <v>0</v>
      </c>
      <c r="AR36" s="37">
        <f t="shared" si="15"/>
        <v>0</v>
      </c>
      <c r="AS36" s="14">
        <f t="shared" si="16"/>
        <v>3.011167377475889E-3</v>
      </c>
      <c r="AT36" s="31">
        <f t="shared" si="17"/>
        <v>156000</v>
      </c>
      <c r="AU36" s="37">
        <f>AA36</f>
        <v>51651150</v>
      </c>
      <c r="AV36" s="37">
        <f>IF(AW36/1&lt;$AY$8/100,0,IF(AW36/1&gt;$AX$8/100,$AV$8,($AX$8-$AY$8)*AW36))</f>
        <v>0</v>
      </c>
      <c r="AW36" s="14">
        <f>AX36/AY36-1</f>
        <v>-0.83884297520661155</v>
      </c>
      <c r="AX36" s="31">
        <f t="shared" si="19"/>
        <v>156000</v>
      </c>
      <c r="AY36" s="24">
        <v>968000</v>
      </c>
      <c r="AZ36" s="37">
        <v>2</v>
      </c>
      <c r="BA36" s="37">
        <f t="shared" si="20"/>
        <v>156000</v>
      </c>
      <c r="BB36" s="37">
        <v>0</v>
      </c>
      <c r="BC36" s="37">
        <f t="shared" si="21"/>
        <v>1</v>
      </c>
      <c r="BD36" s="14">
        <f t="shared" si="22"/>
        <v>0</v>
      </c>
      <c r="BE36" s="37">
        <v>0</v>
      </c>
      <c r="BF36" s="37">
        <v>0</v>
      </c>
      <c r="BG36" s="37">
        <f t="shared" si="23"/>
        <v>1</v>
      </c>
      <c r="BH36" s="37">
        <v>0</v>
      </c>
      <c r="BI36" s="37">
        <v>195947000</v>
      </c>
      <c r="BJ36" s="37">
        <f t="shared" si="24"/>
        <v>4</v>
      </c>
      <c r="BK36" s="14">
        <f t="shared" si="25"/>
        <v>0</v>
      </c>
      <c r="BL36" s="37">
        <v>0</v>
      </c>
      <c r="BM36" s="24">
        <v>3654460.4</v>
      </c>
      <c r="BN36" s="37">
        <v>0</v>
      </c>
      <c r="BO36" s="24">
        <v>550537.16</v>
      </c>
      <c r="BP36" s="37">
        <f t="shared" ref="BP36:BP79" si="63">IF(BQ36&lt;0.95,0,IF(BQ36&lt;1.05,2,0))</f>
        <v>2</v>
      </c>
      <c r="BQ36" s="14">
        <f t="shared" ref="BQ36:BQ79" si="64">(BR36/BS36/BT36)/BU36</f>
        <v>1.0296726268708074</v>
      </c>
      <c r="BR36" s="37">
        <v>23288400</v>
      </c>
      <c r="BS36" s="30">
        <v>35.5</v>
      </c>
      <c r="BT36" s="30">
        <v>12</v>
      </c>
      <c r="BU36" s="37">
        <v>53092.22</v>
      </c>
      <c r="BV36" s="37">
        <f t="shared" si="28"/>
        <v>0</v>
      </c>
      <c r="BW36" s="14">
        <f t="shared" si="29"/>
        <v>0.82664651500806352</v>
      </c>
      <c r="BX36" s="30">
        <v>42826200</v>
      </c>
      <c r="BY36" s="31">
        <f t="shared" si="30"/>
        <v>51807150</v>
      </c>
      <c r="BZ36" s="37">
        <f t="shared" si="31"/>
        <v>2</v>
      </c>
      <c r="CA36" s="17">
        <f t="shared" si="32"/>
        <v>1</v>
      </c>
      <c r="CB36" s="37">
        <v>0</v>
      </c>
      <c r="CC36" s="30">
        <v>2</v>
      </c>
      <c r="CD36" s="30">
        <v>2</v>
      </c>
      <c r="CE36" s="37">
        <f t="shared" si="53"/>
        <v>3</v>
      </c>
      <c r="CF36" s="14">
        <f t="shared" si="33"/>
        <v>1</v>
      </c>
      <c r="CG36" s="37">
        <v>4</v>
      </c>
      <c r="CH36" s="37">
        <v>4</v>
      </c>
      <c r="CI36" s="37">
        <f t="shared" si="34"/>
        <v>5</v>
      </c>
      <c r="CJ36" s="37">
        <v>0</v>
      </c>
      <c r="CK36" s="37">
        <f t="shared" si="35"/>
        <v>2</v>
      </c>
      <c r="CL36" s="30">
        <v>38</v>
      </c>
      <c r="CM36" s="30">
        <v>38</v>
      </c>
      <c r="CN36" s="37">
        <f t="shared" si="36"/>
        <v>3</v>
      </c>
      <c r="CO36" s="37">
        <v>0</v>
      </c>
      <c r="CP36" s="37">
        <f t="shared" si="37"/>
        <v>3</v>
      </c>
      <c r="CQ36" s="37">
        <v>0</v>
      </c>
      <c r="CR36" s="37">
        <f t="shared" si="38"/>
        <v>5</v>
      </c>
      <c r="CS36" s="37">
        <v>4</v>
      </c>
      <c r="CT36" s="37">
        <v>4</v>
      </c>
      <c r="CU36" s="37">
        <f t="shared" si="39"/>
        <v>5</v>
      </c>
      <c r="CV36" s="37">
        <v>6</v>
      </c>
      <c r="CW36" s="37">
        <v>6</v>
      </c>
      <c r="CX36" s="37">
        <f t="shared" si="40"/>
        <v>4</v>
      </c>
      <c r="CY36" s="37"/>
      <c r="CZ36" s="37">
        <v>16.5</v>
      </c>
      <c r="DA36" s="37">
        <f t="shared" si="41"/>
        <v>4</v>
      </c>
      <c r="DB36" s="14">
        <f t="shared" si="42"/>
        <v>1</v>
      </c>
      <c r="DC36" s="60">
        <v>56521.68</v>
      </c>
      <c r="DD36" s="60">
        <v>56521.68</v>
      </c>
      <c r="DE36" s="37">
        <f t="shared" si="43"/>
        <v>3</v>
      </c>
      <c r="DF36" s="14">
        <f t="shared" si="44"/>
        <v>0</v>
      </c>
      <c r="DG36" s="38">
        <v>0</v>
      </c>
      <c r="DH36" s="60">
        <v>56521.68</v>
      </c>
      <c r="DI36" s="37">
        <f t="shared" si="45"/>
        <v>3</v>
      </c>
      <c r="DJ36" s="37">
        <v>0</v>
      </c>
      <c r="DK36" s="37">
        <v>0</v>
      </c>
      <c r="DL36" s="37">
        <f t="shared" si="46"/>
        <v>5</v>
      </c>
      <c r="DM36" s="16">
        <f t="shared" si="47"/>
        <v>1</v>
      </c>
      <c r="DN36" s="59">
        <v>38</v>
      </c>
      <c r="DO36" s="59">
        <v>38</v>
      </c>
      <c r="DP36" s="37">
        <f t="shared" si="48"/>
        <v>3.6190476190476191</v>
      </c>
      <c r="DQ36" s="14">
        <f t="shared" si="49"/>
        <v>0.9285714285714286</v>
      </c>
      <c r="DR36" s="59">
        <v>52</v>
      </c>
      <c r="DS36" s="59">
        <v>56</v>
      </c>
      <c r="DT36" s="22">
        <f t="shared" si="50"/>
        <v>75.61904761904762</v>
      </c>
      <c r="DU36" s="57">
        <f t="shared" si="51"/>
        <v>2</v>
      </c>
      <c r="DV36" s="57">
        <f t="shared" si="54"/>
        <v>27</v>
      </c>
    </row>
    <row r="37" spans="1:126" ht="45" hidden="1" x14ac:dyDescent="0.25">
      <c r="A37" s="44">
        <v>17</v>
      </c>
      <c r="B37" s="10" t="s">
        <v>148</v>
      </c>
      <c r="C37" s="10" t="s">
        <v>165</v>
      </c>
      <c r="D37" s="37">
        <f t="shared" si="62"/>
        <v>3</v>
      </c>
      <c r="E37" s="19">
        <f t="shared" si="1"/>
        <v>1</v>
      </c>
      <c r="F37" s="37">
        <v>28414484.539999999</v>
      </c>
      <c r="G37" s="37">
        <v>28414484.539999999</v>
      </c>
      <c r="H37" s="37">
        <f t="shared" si="2"/>
        <v>2.2435961013784937</v>
      </c>
      <c r="I37" s="14">
        <f t="shared" si="3"/>
        <v>0.95982922937009318</v>
      </c>
      <c r="J37" s="37">
        <v>28099595.399999999</v>
      </c>
      <c r="K37" s="37">
        <v>29275619.600000001</v>
      </c>
      <c r="L37" s="37">
        <f>IF(N37/O37&lt;$O$8/100,0,IF(N37/O37&gt;$N$8/100,3,$L$8*(N37/O37-$O$8/100)/(($N$8-$O$8)/100)))</f>
        <v>3</v>
      </c>
      <c r="M37" s="14">
        <f t="shared" si="4"/>
        <v>1.0340059876273653</v>
      </c>
      <c r="N37" s="31">
        <f t="shared" si="5"/>
        <v>28414484.539999999</v>
      </c>
      <c r="O37" s="37">
        <v>27480000</v>
      </c>
      <c r="P37" s="37">
        <f t="shared" si="52"/>
        <v>3</v>
      </c>
      <c r="Q37" s="14">
        <f t="shared" si="6"/>
        <v>0.95982922937009318</v>
      </c>
      <c r="R37" s="37">
        <f t="shared" si="58"/>
        <v>28099595.399999999</v>
      </c>
      <c r="S37" s="31">
        <f t="shared" si="59"/>
        <v>29275619.600000001</v>
      </c>
      <c r="T37" s="37">
        <f t="shared" si="9"/>
        <v>3</v>
      </c>
      <c r="U37" s="14">
        <f t="shared" si="10"/>
        <v>-0.19629037508768524</v>
      </c>
      <c r="V37" s="24" t="s">
        <v>222</v>
      </c>
      <c r="W37" s="37">
        <v>0</v>
      </c>
      <c r="X37" s="37">
        <v>11814344.359999999</v>
      </c>
      <c r="Y37" s="37">
        <v>7801208</v>
      </c>
      <c r="Z37" s="37">
        <v>0</v>
      </c>
      <c r="AA37" s="37">
        <v>99931300</v>
      </c>
      <c r="AB37" s="37">
        <f t="shared" si="11"/>
        <v>0</v>
      </c>
      <c r="AC37" s="19">
        <f t="shared" si="12"/>
        <v>9.8252377280904649E-2</v>
      </c>
      <c r="AD37" s="37">
        <v>340247</v>
      </c>
      <c r="AE37" s="37">
        <v>3462990</v>
      </c>
      <c r="AF37" s="37">
        <f t="shared" si="13"/>
        <v>0</v>
      </c>
      <c r="AG37" s="15">
        <f t="shared" si="14"/>
        <v>0</v>
      </c>
      <c r="AH37" s="15">
        <v>0</v>
      </c>
      <c r="AI37" s="15">
        <v>4</v>
      </c>
      <c r="AJ37" s="37"/>
      <c r="AK37" s="15"/>
      <c r="AL37" s="37"/>
      <c r="AM37" s="37"/>
      <c r="AN37" s="37"/>
      <c r="AO37" s="37"/>
      <c r="AP37" s="37"/>
      <c r="AQ37" s="37"/>
      <c r="AR37" s="37">
        <f t="shared" si="15"/>
        <v>0</v>
      </c>
      <c r="AS37" s="14">
        <f t="shared" si="16"/>
        <v>0.22650646084584039</v>
      </c>
      <c r="AT37" s="31">
        <f t="shared" si="17"/>
        <v>28414484.539999999</v>
      </c>
      <c r="AU37" s="37">
        <v>97032200</v>
      </c>
      <c r="AV37" s="37">
        <f>IF(AW37/1&lt;$AY$8/100,0,IF(AW37/1&gt;$AX$8/100,$AV$8,($AX$8-$AY$8)*AW37))</f>
        <v>0.33825398355847724</v>
      </c>
      <c r="AW37" s="14">
        <f>AX37/AY37-1</f>
        <v>4.2281747944809656E-2</v>
      </c>
      <c r="AX37" s="31">
        <f t="shared" si="19"/>
        <v>28414484.539999999</v>
      </c>
      <c r="AY37" s="37">
        <v>27261807.66</v>
      </c>
      <c r="AZ37" s="37">
        <v>2</v>
      </c>
      <c r="BA37" s="37">
        <f t="shared" si="20"/>
        <v>28414484.539999999</v>
      </c>
      <c r="BB37" s="37">
        <v>0</v>
      </c>
      <c r="BC37" s="37">
        <f t="shared" si="21"/>
        <v>1</v>
      </c>
      <c r="BD37" s="14">
        <f t="shared" si="22"/>
        <v>0</v>
      </c>
      <c r="BE37" s="37">
        <v>0</v>
      </c>
      <c r="BF37" s="37">
        <v>1335547.1200000001</v>
      </c>
      <c r="BG37" s="37">
        <f t="shared" si="23"/>
        <v>1</v>
      </c>
      <c r="BH37" s="37">
        <v>0</v>
      </c>
      <c r="BI37" s="37">
        <v>300316171.19999999</v>
      </c>
      <c r="BJ37" s="37">
        <f t="shared" si="24"/>
        <v>4</v>
      </c>
      <c r="BK37" s="14">
        <f t="shared" si="25"/>
        <v>0</v>
      </c>
      <c r="BL37" s="37">
        <v>0</v>
      </c>
      <c r="BM37" s="37">
        <v>180446173.72</v>
      </c>
      <c r="BN37" s="37">
        <v>80000</v>
      </c>
      <c r="BO37" s="37">
        <v>13632594.83</v>
      </c>
      <c r="BP37" s="37">
        <f t="shared" si="63"/>
        <v>0</v>
      </c>
      <c r="BQ37" s="14">
        <f t="shared" si="64"/>
        <v>1.081956973336305</v>
      </c>
      <c r="BR37" s="37">
        <v>36670100</v>
      </c>
      <c r="BS37" s="37">
        <v>52.4</v>
      </c>
      <c r="BT37" s="37">
        <v>12</v>
      </c>
      <c r="BU37" s="30">
        <v>53900.1</v>
      </c>
      <c r="BV37" s="37">
        <f t="shared" si="28"/>
        <v>2</v>
      </c>
      <c r="BW37" s="14">
        <f t="shared" si="29"/>
        <v>0.73236700329617188</v>
      </c>
      <c r="BX37" s="37">
        <v>91873012.430000007</v>
      </c>
      <c r="BY37" s="31">
        <f t="shared" si="30"/>
        <v>125446684.53999999</v>
      </c>
      <c r="BZ37" s="37">
        <f t="shared" si="31"/>
        <v>2</v>
      </c>
      <c r="CA37" s="17">
        <f t="shared" si="32"/>
        <v>2</v>
      </c>
      <c r="CB37" s="37">
        <v>5</v>
      </c>
      <c r="CC37" s="37">
        <v>5</v>
      </c>
      <c r="CD37" s="37">
        <v>5</v>
      </c>
      <c r="CE37" s="37">
        <f t="shared" si="53"/>
        <v>3</v>
      </c>
      <c r="CF37" s="14">
        <f t="shared" si="33"/>
        <v>1</v>
      </c>
      <c r="CG37" s="37">
        <v>78</v>
      </c>
      <c r="CH37" s="37">
        <v>78</v>
      </c>
      <c r="CI37" s="37">
        <f t="shared" si="34"/>
        <v>5</v>
      </c>
      <c r="CJ37" s="37">
        <v>0</v>
      </c>
      <c r="CK37" s="37">
        <f t="shared" si="35"/>
        <v>2</v>
      </c>
      <c r="CL37" s="18">
        <v>35</v>
      </c>
      <c r="CM37" s="18">
        <v>35</v>
      </c>
      <c r="CN37" s="37">
        <f t="shared" si="36"/>
        <v>3</v>
      </c>
      <c r="CO37" s="37">
        <v>0</v>
      </c>
      <c r="CP37" s="37">
        <f t="shared" si="37"/>
        <v>3</v>
      </c>
      <c r="CQ37" s="37">
        <v>0</v>
      </c>
      <c r="CR37" s="37">
        <f t="shared" si="38"/>
        <v>5</v>
      </c>
      <c r="CS37" s="37">
        <v>4</v>
      </c>
      <c r="CT37" s="37">
        <v>4</v>
      </c>
      <c r="CU37" s="37">
        <f t="shared" si="39"/>
        <v>5</v>
      </c>
      <c r="CV37" s="37">
        <v>6</v>
      </c>
      <c r="CW37" s="37">
        <v>6</v>
      </c>
      <c r="CX37" s="37">
        <f t="shared" si="40"/>
        <v>4</v>
      </c>
      <c r="CY37" s="37">
        <v>0</v>
      </c>
      <c r="CZ37" s="37">
        <v>18</v>
      </c>
      <c r="DA37" s="37">
        <f t="shared" si="41"/>
        <v>4</v>
      </c>
      <c r="DB37" s="14">
        <f t="shared" si="42"/>
        <v>1</v>
      </c>
      <c r="DC37" s="37">
        <v>58290.1</v>
      </c>
      <c r="DD37" s="37">
        <v>58290.1</v>
      </c>
      <c r="DE37" s="37">
        <f t="shared" si="43"/>
        <v>3</v>
      </c>
      <c r="DF37" s="14">
        <f t="shared" si="44"/>
        <v>0</v>
      </c>
      <c r="DG37" s="37">
        <v>0</v>
      </c>
      <c r="DH37" s="37">
        <v>58290.1</v>
      </c>
      <c r="DI37" s="37">
        <f t="shared" si="45"/>
        <v>3</v>
      </c>
      <c r="DJ37" s="37"/>
      <c r="DK37" s="37"/>
      <c r="DL37" s="37">
        <f t="shared" si="46"/>
        <v>5</v>
      </c>
      <c r="DM37" s="16">
        <f t="shared" si="47"/>
        <v>1</v>
      </c>
      <c r="DN37" s="34">
        <v>16</v>
      </c>
      <c r="DO37" s="34">
        <v>16</v>
      </c>
      <c r="DP37" s="37">
        <f t="shared" si="48"/>
        <v>4</v>
      </c>
      <c r="DQ37" s="14">
        <f t="shared" si="49"/>
        <v>1</v>
      </c>
      <c r="DR37" s="34">
        <v>89</v>
      </c>
      <c r="DS37" s="34">
        <v>89</v>
      </c>
      <c r="DT37" s="22">
        <f t="shared" si="50"/>
        <v>75.581850084936974</v>
      </c>
      <c r="DU37" s="57">
        <f t="shared" si="51"/>
        <v>2</v>
      </c>
      <c r="DV37" s="57">
        <f t="shared" si="54"/>
        <v>28</v>
      </c>
    </row>
    <row r="38" spans="1:126" ht="60" hidden="1" x14ac:dyDescent="0.25">
      <c r="A38" s="44">
        <v>40</v>
      </c>
      <c r="B38" s="10" t="s">
        <v>151</v>
      </c>
      <c r="C38" s="10" t="s">
        <v>188</v>
      </c>
      <c r="D38" s="37">
        <f t="shared" si="62"/>
        <v>3</v>
      </c>
      <c r="E38" s="19">
        <f t="shared" si="1"/>
        <v>1</v>
      </c>
      <c r="F38" s="37">
        <v>74700</v>
      </c>
      <c r="G38" s="37">
        <v>74700</v>
      </c>
      <c r="H38" s="37">
        <f t="shared" si="2"/>
        <v>3</v>
      </c>
      <c r="I38" s="14">
        <f t="shared" si="3"/>
        <v>1</v>
      </c>
      <c r="J38" s="37">
        <v>74700</v>
      </c>
      <c r="K38" s="37">
        <v>74700</v>
      </c>
      <c r="L38" s="37"/>
      <c r="M38" s="14">
        <f t="shared" si="4"/>
        <v>0</v>
      </c>
      <c r="N38" s="31">
        <f t="shared" si="5"/>
        <v>74700</v>
      </c>
      <c r="O38" s="37">
        <v>0</v>
      </c>
      <c r="P38" s="37">
        <f t="shared" si="52"/>
        <v>3</v>
      </c>
      <c r="Q38" s="14">
        <f t="shared" si="6"/>
        <v>1</v>
      </c>
      <c r="R38" s="37">
        <f t="shared" si="58"/>
        <v>74700</v>
      </c>
      <c r="S38" s="31">
        <f t="shared" si="59"/>
        <v>74700</v>
      </c>
      <c r="T38" s="37">
        <f t="shared" si="9"/>
        <v>3</v>
      </c>
      <c r="U38" s="14">
        <f t="shared" si="10"/>
        <v>-0.18177038515093283</v>
      </c>
      <c r="V38" s="37">
        <v>0</v>
      </c>
      <c r="W38" s="37">
        <v>0</v>
      </c>
      <c r="X38" s="37">
        <v>6200276.3300000001</v>
      </c>
      <c r="Y38" s="37">
        <v>4362014.53</v>
      </c>
      <c r="Z38" s="37">
        <v>2008930.8</v>
      </c>
      <c r="AA38" s="37">
        <v>69159900</v>
      </c>
      <c r="AB38" s="37">
        <f t="shared" si="11"/>
        <v>0</v>
      </c>
      <c r="AC38" s="19">
        <f t="shared" si="12"/>
        <v>0.16972599923643947</v>
      </c>
      <c r="AD38" s="37">
        <v>173380.2</v>
      </c>
      <c r="AE38" s="37">
        <v>1021530</v>
      </c>
      <c r="AF38" s="37">
        <f t="shared" si="13"/>
        <v>0</v>
      </c>
      <c r="AG38" s="15">
        <f t="shared" si="14"/>
        <v>1</v>
      </c>
      <c r="AH38" s="15">
        <v>9</v>
      </c>
      <c r="AI38" s="15">
        <v>12</v>
      </c>
      <c r="AJ38" s="37"/>
      <c r="AK38" s="15"/>
      <c r="AL38" s="37"/>
      <c r="AM38" s="37"/>
      <c r="AN38" s="37"/>
      <c r="AO38" s="37"/>
      <c r="AP38" s="37"/>
      <c r="AQ38" s="37"/>
      <c r="AR38" s="37">
        <f t="shared" si="15"/>
        <v>0</v>
      </c>
      <c r="AS38" s="14">
        <f t="shared" si="16"/>
        <v>1.0789402986368087E-3</v>
      </c>
      <c r="AT38" s="31">
        <f t="shared" si="17"/>
        <v>74700</v>
      </c>
      <c r="AU38" s="37">
        <f t="shared" ref="AU38:AU79" si="65">AA38</f>
        <v>69159900</v>
      </c>
      <c r="AV38" s="37">
        <v>2</v>
      </c>
      <c r="AW38" s="14">
        <v>0</v>
      </c>
      <c r="AX38" s="31">
        <f t="shared" si="19"/>
        <v>74700</v>
      </c>
      <c r="AY38" s="37">
        <v>0</v>
      </c>
      <c r="AZ38" s="37">
        <v>2</v>
      </c>
      <c r="BA38" s="37">
        <f t="shared" si="20"/>
        <v>74700</v>
      </c>
      <c r="BB38" s="37">
        <v>0</v>
      </c>
      <c r="BC38" s="37">
        <f t="shared" si="21"/>
        <v>1</v>
      </c>
      <c r="BD38" s="14">
        <f t="shared" si="22"/>
        <v>0</v>
      </c>
      <c r="BE38" s="37">
        <v>0</v>
      </c>
      <c r="BF38" s="37">
        <v>183907.57</v>
      </c>
      <c r="BG38" s="37">
        <f t="shared" si="23"/>
        <v>1</v>
      </c>
      <c r="BH38" s="37">
        <v>0</v>
      </c>
      <c r="BI38" s="37">
        <v>240304101.72999999</v>
      </c>
      <c r="BJ38" s="37">
        <f t="shared" si="24"/>
        <v>4</v>
      </c>
      <c r="BK38" s="14">
        <f t="shared" si="25"/>
        <v>0</v>
      </c>
      <c r="BL38" s="37">
        <v>0</v>
      </c>
      <c r="BM38" s="37">
        <v>27777552.57</v>
      </c>
      <c r="BN38" s="37">
        <v>0</v>
      </c>
      <c r="BO38" s="37">
        <v>4192796.82</v>
      </c>
      <c r="BP38" s="37">
        <f t="shared" si="63"/>
        <v>2</v>
      </c>
      <c r="BQ38" s="14">
        <f t="shared" si="64"/>
        <v>0.97115678276812278</v>
      </c>
      <c r="BR38" s="37">
        <v>28461600</v>
      </c>
      <c r="BS38" s="37">
        <v>46</v>
      </c>
      <c r="BT38" s="37">
        <v>12</v>
      </c>
      <c r="BU38" s="37">
        <v>53092.22</v>
      </c>
      <c r="BV38" s="37">
        <f t="shared" si="28"/>
        <v>2</v>
      </c>
      <c r="BW38" s="14">
        <f t="shared" si="29"/>
        <v>0.78572563429268028</v>
      </c>
      <c r="BX38" s="37">
        <v>54399400</v>
      </c>
      <c r="BY38" s="31">
        <f t="shared" si="30"/>
        <v>69234600</v>
      </c>
      <c r="BZ38" s="37">
        <f t="shared" si="31"/>
        <v>2</v>
      </c>
      <c r="CA38" s="17">
        <f t="shared" si="32"/>
        <v>2</v>
      </c>
      <c r="CB38" s="37">
        <v>2</v>
      </c>
      <c r="CC38" s="37">
        <v>2</v>
      </c>
      <c r="CD38" s="37">
        <v>2</v>
      </c>
      <c r="CE38" s="37">
        <f t="shared" si="53"/>
        <v>3</v>
      </c>
      <c r="CF38" s="14">
        <f t="shared" si="33"/>
        <v>1</v>
      </c>
      <c r="CG38" s="37">
        <v>1</v>
      </c>
      <c r="CH38" s="37">
        <v>1</v>
      </c>
      <c r="CI38" s="37">
        <f t="shared" si="34"/>
        <v>5</v>
      </c>
      <c r="CJ38" s="37">
        <v>0</v>
      </c>
      <c r="CK38" s="37">
        <f t="shared" si="35"/>
        <v>2</v>
      </c>
      <c r="CL38" s="37">
        <v>35</v>
      </c>
      <c r="CM38" s="37">
        <v>35</v>
      </c>
      <c r="CN38" s="37">
        <f t="shared" si="36"/>
        <v>3</v>
      </c>
      <c r="CO38" s="37">
        <v>0</v>
      </c>
      <c r="CP38" s="37">
        <f t="shared" si="37"/>
        <v>3</v>
      </c>
      <c r="CQ38" s="37">
        <v>0</v>
      </c>
      <c r="CR38" s="37">
        <f t="shared" si="38"/>
        <v>5</v>
      </c>
      <c r="CS38" s="37">
        <v>4</v>
      </c>
      <c r="CT38" s="37">
        <v>4</v>
      </c>
      <c r="CU38" s="37">
        <f t="shared" si="39"/>
        <v>3.333333333333333</v>
      </c>
      <c r="CV38" s="37">
        <v>4</v>
      </c>
      <c r="CW38" s="37">
        <v>6</v>
      </c>
      <c r="CX38" s="37">
        <f t="shared" si="40"/>
        <v>4</v>
      </c>
      <c r="CY38" s="37">
        <v>0</v>
      </c>
      <c r="CZ38" s="37">
        <v>23.3</v>
      </c>
      <c r="DA38" s="37">
        <f t="shared" si="41"/>
        <v>4</v>
      </c>
      <c r="DB38" s="14">
        <f t="shared" si="42"/>
        <v>0.9984674643783582</v>
      </c>
      <c r="DC38" s="38">
        <v>112959.39</v>
      </c>
      <c r="DD38" s="38">
        <v>113132.77</v>
      </c>
      <c r="DE38" s="37">
        <f t="shared" si="43"/>
        <v>3</v>
      </c>
      <c r="DF38" s="14">
        <f t="shared" si="44"/>
        <v>0</v>
      </c>
      <c r="DG38" s="38">
        <v>0</v>
      </c>
      <c r="DH38" s="38">
        <v>112884.69</v>
      </c>
      <c r="DI38" s="37">
        <f t="shared" si="45"/>
        <v>3</v>
      </c>
      <c r="DJ38" s="37">
        <v>0</v>
      </c>
      <c r="DK38" s="37" t="s">
        <v>223</v>
      </c>
      <c r="DL38" s="37">
        <f t="shared" si="46"/>
        <v>5</v>
      </c>
      <c r="DM38" s="16">
        <f t="shared" si="47"/>
        <v>1</v>
      </c>
      <c r="DN38" s="59">
        <v>34</v>
      </c>
      <c r="DO38" s="59">
        <v>34</v>
      </c>
      <c r="DP38" s="37">
        <f t="shared" si="48"/>
        <v>4</v>
      </c>
      <c r="DQ38" s="14">
        <f t="shared" si="49"/>
        <v>1</v>
      </c>
      <c r="DR38" s="59">
        <v>78</v>
      </c>
      <c r="DS38" s="59">
        <v>78</v>
      </c>
      <c r="DT38" s="22">
        <f t="shared" si="50"/>
        <v>75.333333333333343</v>
      </c>
      <c r="DU38" s="57">
        <f t="shared" si="51"/>
        <v>2</v>
      </c>
      <c r="DV38" s="57">
        <f t="shared" si="54"/>
        <v>29</v>
      </c>
    </row>
    <row r="39" spans="1:126" ht="45" hidden="1" x14ac:dyDescent="0.25">
      <c r="A39" s="44">
        <v>4</v>
      </c>
      <c r="B39" s="10" t="s">
        <v>148</v>
      </c>
      <c r="C39" s="10" t="s">
        <v>153</v>
      </c>
      <c r="D39" s="37">
        <f t="shared" si="62"/>
        <v>3</v>
      </c>
      <c r="E39" s="19">
        <f t="shared" si="1"/>
        <v>1</v>
      </c>
      <c r="F39" s="34">
        <v>3610363.05</v>
      </c>
      <c r="G39" s="37">
        <v>3610363.05</v>
      </c>
      <c r="H39" s="37">
        <f t="shared" si="2"/>
        <v>3</v>
      </c>
      <c r="I39" s="14">
        <f t="shared" si="3"/>
        <v>1</v>
      </c>
      <c r="J39" s="34">
        <v>4372738.3899999997</v>
      </c>
      <c r="K39" s="37">
        <v>4372738.3899999997</v>
      </c>
      <c r="L39" s="37">
        <f>IF(N39/O39&lt;$O$8/100,0,IF(N39/O39&gt;$N$8/100,3,$L$8*(N39/O39-$O$8/100)/(($N$8-$O$8)/100)))</f>
        <v>3</v>
      </c>
      <c r="M39" s="14">
        <f t="shared" si="4"/>
        <v>1.2037167602537353</v>
      </c>
      <c r="N39" s="31">
        <f t="shared" si="5"/>
        <v>3610363.05</v>
      </c>
      <c r="O39" s="37">
        <v>2999346</v>
      </c>
      <c r="P39" s="37">
        <f t="shared" si="52"/>
        <v>3</v>
      </c>
      <c r="Q39" s="14">
        <f t="shared" si="6"/>
        <v>1</v>
      </c>
      <c r="R39" s="37">
        <f t="shared" si="58"/>
        <v>4372738.3899999997</v>
      </c>
      <c r="S39" s="31">
        <f t="shared" si="59"/>
        <v>4372738.3899999997</v>
      </c>
      <c r="T39" s="37">
        <f t="shared" si="9"/>
        <v>3</v>
      </c>
      <c r="U39" s="14">
        <f t="shared" si="10"/>
        <v>-0.19046496555023926</v>
      </c>
      <c r="V39" s="24" t="s">
        <v>222</v>
      </c>
      <c r="W39" s="37">
        <v>0</v>
      </c>
      <c r="X39" s="37">
        <v>9594964.0600000005</v>
      </c>
      <c r="Y39" s="37">
        <v>6327907.0599999996</v>
      </c>
      <c r="Z39" s="37">
        <v>0</v>
      </c>
      <c r="AA39" s="34">
        <v>83600000</v>
      </c>
      <c r="AB39" s="37">
        <f t="shared" si="11"/>
        <v>0</v>
      </c>
      <c r="AC39" s="19">
        <f t="shared" si="12"/>
        <v>6.2355051905010943E-2</v>
      </c>
      <c r="AD39" s="37">
        <v>420886</v>
      </c>
      <c r="AE39" s="37">
        <v>6749830</v>
      </c>
      <c r="AF39" s="37">
        <f t="shared" si="13"/>
        <v>1</v>
      </c>
      <c r="AG39" s="15">
        <f t="shared" si="14"/>
        <v>4</v>
      </c>
      <c r="AH39" s="15">
        <v>4</v>
      </c>
      <c r="AI39" s="15">
        <v>4</v>
      </c>
      <c r="AJ39" s="37"/>
      <c r="AK39" s="15"/>
      <c r="AL39" s="37"/>
      <c r="AM39" s="37"/>
      <c r="AN39" s="37"/>
      <c r="AO39" s="37"/>
      <c r="AP39" s="37"/>
      <c r="AQ39" s="37"/>
      <c r="AR39" s="37">
        <f t="shared" si="15"/>
        <v>0</v>
      </c>
      <c r="AS39" s="14">
        <f t="shared" si="16"/>
        <v>4.1398326113263439E-2</v>
      </c>
      <c r="AT39" s="31">
        <f t="shared" si="17"/>
        <v>3610363.05</v>
      </c>
      <c r="AU39" s="37">
        <f t="shared" si="65"/>
        <v>83600000</v>
      </c>
      <c r="AV39" s="37">
        <f t="shared" ref="AV39:AV79" si="66">IF(AW39/1&lt;$AY$8/100,0,IF(AW39/1&gt;$AX$8/100,$AV$8,($AX$8-$AY$8)*AW39))</f>
        <v>0.3260511445909362</v>
      </c>
      <c r="AW39" s="14">
        <f t="shared" ref="AW39:AW50" si="67">AX39/AY39-1</f>
        <v>4.0756393073867025E-2</v>
      </c>
      <c r="AX39" s="31">
        <f t="shared" si="19"/>
        <v>3610363.05</v>
      </c>
      <c r="AY39" s="37">
        <v>3468979.94</v>
      </c>
      <c r="AZ39" s="37">
        <v>2</v>
      </c>
      <c r="BA39" s="37">
        <f t="shared" si="20"/>
        <v>3610363.05</v>
      </c>
      <c r="BB39" s="37">
        <v>0</v>
      </c>
      <c r="BC39" s="37">
        <f t="shared" si="21"/>
        <v>1</v>
      </c>
      <c r="BD39" s="14">
        <f t="shared" si="22"/>
        <v>0</v>
      </c>
      <c r="BE39" s="37">
        <v>0</v>
      </c>
      <c r="BF39" s="37">
        <v>702947.93</v>
      </c>
      <c r="BG39" s="37">
        <f t="shared" si="23"/>
        <v>1</v>
      </c>
      <c r="BH39" s="37">
        <v>0</v>
      </c>
      <c r="BI39" s="37">
        <v>250338143.69999999</v>
      </c>
      <c r="BJ39" s="37">
        <f t="shared" si="24"/>
        <v>4</v>
      </c>
      <c r="BK39" s="14">
        <f t="shared" si="25"/>
        <v>0</v>
      </c>
      <c r="BL39" s="37">
        <v>0</v>
      </c>
      <c r="BM39" s="37">
        <v>37776189.090000004</v>
      </c>
      <c r="BN39" s="37">
        <v>0</v>
      </c>
      <c r="BO39" s="37">
        <v>2800687.49</v>
      </c>
      <c r="BP39" s="37">
        <f t="shared" si="63"/>
        <v>0</v>
      </c>
      <c r="BQ39" s="14">
        <f t="shared" si="64"/>
        <v>0.94292288106514366</v>
      </c>
      <c r="BR39" s="34">
        <v>31104066.199999999</v>
      </c>
      <c r="BS39" s="37">
        <v>51</v>
      </c>
      <c r="BT39" s="37">
        <v>12</v>
      </c>
      <c r="BU39" s="30">
        <v>53900.1</v>
      </c>
      <c r="BV39" s="37">
        <f t="shared" si="28"/>
        <v>0</v>
      </c>
      <c r="BW39" s="14">
        <f t="shared" si="29"/>
        <v>0.68972987860987922</v>
      </c>
      <c r="BX39" s="34">
        <v>60151593.119999997</v>
      </c>
      <c r="BY39" s="31">
        <f t="shared" si="30"/>
        <v>87210363.049999997</v>
      </c>
      <c r="BZ39" s="37">
        <f t="shared" si="31"/>
        <v>2</v>
      </c>
      <c r="CA39" s="17">
        <f t="shared" si="32"/>
        <v>1.25</v>
      </c>
      <c r="CB39" s="37">
        <v>4</v>
      </c>
      <c r="CC39" s="37">
        <v>1</v>
      </c>
      <c r="CD39" s="37">
        <v>4</v>
      </c>
      <c r="CE39" s="37">
        <f t="shared" si="53"/>
        <v>3</v>
      </c>
      <c r="CF39" s="14">
        <f t="shared" si="33"/>
        <v>1</v>
      </c>
      <c r="CG39" s="37">
        <v>2</v>
      </c>
      <c r="CH39" s="37">
        <v>2</v>
      </c>
      <c r="CI39" s="37">
        <f t="shared" si="34"/>
        <v>5</v>
      </c>
      <c r="CJ39" s="37">
        <v>0</v>
      </c>
      <c r="CK39" s="37">
        <f t="shared" si="35"/>
        <v>2</v>
      </c>
      <c r="CL39" s="18">
        <v>32</v>
      </c>
      <c r="CM39" s="18">
        <v>32</v>
      </c>
      <c r="CN39" s="37">
        <f t="shared" si="36"/>
        <v>3</v>
      </c>
      <c r="CO39" s="37">
        <v>0</v>
      </c>
      <c r="CP39" s="37">
        <f t="shared" si="37"/>
        <v>3</v>
      </c>
      <c r="CQ39" s="37">
        <v>0</v>
      </c>
      <c r="CR39" s="37">
        <f t="shared" si="38"/>
        <v>5</v>
      </c>
      <c r="CS39" s="37">
        <v>4</v>
      </c>
      <c r="CT39" s="37">
        <v>4</v>
      </c>
      <c r="CU39" s="37">
        <f t="shared" si="39"/>
        <v>5</v>
      </c>
      <c r="CV39" s="37">
        <v>6</v>
      </c>
      <c r="CW39" s="37">
        <v>6</v>
      </c>
      <c r="CX39" s="37">
        <f t="shared" si="40"/>
        <v>4</v>
      </c>
      <c r="CY39" s="37">
        <v>0</v>
      </c>
      <c r="CZ39" s="37">
        <v>27.8</v>
      </c>
      <c r="DA39" s="37">
        <f t="shared" si="41"/>
        <v>4</v>
      </c>
      <c r="DB39" s="14">
        <f t="shared" si="42"/>
        <v>0.99608075069271429</v>
      </c>
      <c r="DC39" s="37">
        <v>106946.7</v>
      </c>
      <c r="DD39" s="37">
        <v>107367.5</v>
      </c>
      <c r="DE39" s="37">
        <f t="shared" si="43"/>
        <v>3</v>
      </c>
      <c r="DF39" s="14">
        <f t="shared" si="44"/>
        <v>0</v>
      </c>
      <c r="DG39" s="37">
        <v>0</v>
      </c>
      <c r="DH39" s="37">
        <v>107367.5</v>
      </c>
      <c r="DI39" s="37">
        <f t="shared" si="45"/>
        <v>3</v>
      </c>
      <c r="DJ39" s="37"/>
      <c r="DK39" s="37"/>
      <c r="DL39" s="37">
        <f t="shared" si="46"/>
        <v>5</v>
      </c>
      <c r="DM39" s="16">
        <f t="shared" si="47"/>
        <v>1</v>
      </c>
      <c r="DN39" s="34">
        <v>10</v>
      </c>
      <c r="DO39" s="34">
        <v>10</v>
      </c>
      <c r="DP39" s="37">
        <f t="shared" si="48"/>
        <v>4</v>
      </c>
      <c r="DQ39" s="14">
        <f t="shared" si="49"/>
        <v>1</v>
      </c>
      <c r="DR39" s="34">
        <v>84</v>
      </c>
      <c r="DS39" s="34">
        <v>84</v>
      </c>
      <c r="DT39" s="22">
        <f t="shared" si="50"/>
        <v>75.326051144590934</v>
      </c>
      <c r="DU39" s="57">
        <f t="shared" si="51"/>
        <v>2</v>
      </c>
      <c r="DV39" s="57">
        <f t="shared" si="54"/>
        <v>30</v>
      </c>
    </row>
    <row r="40" spans="1:126" ht="45" hidden="1" x14ac:dyDescent="0.25">
      <c r="A40" s="44">
        <v>8</v>
      </c>
      <c r="B40" s="10" t="s">
        <v>148</v>
      </c>
      <c r="C40" s="10" t="s">
        <v>157</v>
      </c>
      <c r="D40" s="37">
        <f t="shared" si="62"/>
        <v>0</v>
      </c>
      <c r="E40" s="19">
        <f t="shared" si="1"/>
        <v>1.000480873625311</v>
      </c>
      <c r="F40" s="37">
        <v>11306865.359999999</v>
      </c>
      <c r="G40" s="37">
        <v>11301430.800000001</v>
      </c>
      <c r="H40" s="37">
        <f t="shared" si="2"/>
        <v>3</v>
      </c>
      <c r="I40" s="14">
        <f t="shared" si="3"/>
        <v>1.0004158622949504</v>
      </c>
      <c r="J40" s="37">
        <v>11544628.529999999</v>
      </c>
      <c r="K40" s="37">
        <v>11539829.550000001</v>
      </c>
      <c r="L40" s="37">
        <f>IF(N40/O40&lt;$O$8/100,0,IF(N40/O40&gt;$N$8/100,3,$L$8*(N40/O40-$O$8/100)/(($N$8-$O$8)/100)))</f>
        <v>3</v>
      </c>
      <c r="M40" s="14">
        <f t="shared" si="4"/>
        <v>1.0278968509090909</v>
      </c>
      <c r="N40" s="31">
        <f t="shared" si="5"/>
        <v>11306865.359999999</v>
      </c>
      <c r="O40" s="37">
        <v>11000000</v>
      </c>
      <c r="P40" s="37">
        <f t="shared" si="52"/>
        <v>3</v>
      </c>
      <c r="Q40" s="14">
        <f t="shared" si="6"/>
        <v>1.0004158622949504</v>
      </c>
      <c r="R40" s="37">
        <f t="shared" si="58"/>
        <v>11544628.529999999</v>
      </c>
      <c r="S40" s="31">
        <f t="shared" si="59"/>
        <v>11539829.550000001</v>
      </c>
      <c r="T40" s="37">
        <f t="shared" si="9"/>
        <v>3</v>
      </c>
      <c r="U40" s="14">
        <f t="shared" si="10"/>
        <v>-0.14557073430574446</v>
      </c>
      <c r="V40" s="24" t="s">
        <v>222</v>
      </c>
      <c r="W40" s="37">
        <v>0</v>
      </c>
      <c r="X40" s="37">
        <v>8771084.2200000007</v>
      </c>
      <c r="Y40" s="37">
        <v>4045800.26</v>
      </c>
      <c r="Z40" s="37">
        <v>0</v>
      </c>
      <c r="AA40" s="37">
        <v>88045750</v>
      </c>
      <c r="AB40" s="37">
        <f t="shared" si="11"/>
        <v>3</v>
      </c>
      <c r="AC40" s="19">
        <f t="shared" si="12"/>
        <v>0</v>
      </c>
      <c r="AD40" s="37">
        <v>0</v>
      </c>
      <c r="AE40" s="37">
        <v>55882808</v>
      </c>
      <c r="AF40" s="37">
        <f t="shared" si="13"/>
        <v>0</v>
      </c>
      <c r="AG40" s="15">
        <f t="shared" si="14"/>
        <v>30</v>
      </c>
      <c r="AH40" s="15">
        <v>30</v>
      </c>
      <c r="AI40" s="15">
        <v>4</v>
      </c>
      <c r="AJ40" s="37"/>
      <c r="AK40" s="15"/>
      <c r="AL40" s="37"/>
      <c r="AM40" s="37"/>
      <c r="AN40" s="37"/>
      <c r="AO40" s="37"/>
      <c r="AP40" s="37"/>
      <c r="AQ40" s="37"/>
      <c r="AR40" s="37">
        <f t="shared" si="15"/>
        <v>0</v>
      </c>
      <c r="AS40" s="14">
        <f t="shared" si="16"/>
        <v>0.11380541235910148</v>
      </c>
      <c r="AT40" s="31">
        <f t="shared" si="17"/>
        <v>11306865.359999999</v>
      </c>
      <c r="AU40" s="37">
        <f t="shared" si="65"/>
        <v>88045750</v>
      </c>
      <c r="AV40" s="37">
        <f t="shared" si="66"/>
        <v>0</v>
      </c>
      <c r="AW40" s="14">
        <f t="shared" si="67"/>
        <v>-6.4300851757290722E-2</v>
      </c>
      <c r="AX40" s="31">
        <f t="shared" si="19"/>
        <v>11306865.359999999</v>
      </c>
      <c r="AY40" s="37">
        <v>12083868.390000001</v>
      </c>
      <c r="AZ40" s="37">
        <v>2</v>
      </c>
      <c r="BA40" s="37">
        <f t="shared" si="20"/>
        <v>11306865.359999999</v>
      </c>
      <c r="BB40" s="37">
        <v>0</v>
      </c>
      <c r="BC40" s="37">
        <f t="shared" si="21"/>
        <v>0</v>
      </c>
      <c r="BD40" s="14">
        <f t="shared" si="22"/>
        <v>0.24111924682652106</v>
      </c>
      <c r="BE40" s="37">
        <v>787918.88</v>
      </c>
      <c r="BF40" s="37">
        <v>3267756.06</v>
      </c>
      <c r="BG40" s="37">
        <f t="shared" si="23"/>
        <v>1</v>
      </c>
      <c r="BH40" s="37">
        <v>1960368.4</v>
      </c>
      <c r="BI40" s="37">
        <v>291307521.66000003</v>
      </c>
      <c r="BJ40" s="37">
        <f t="shared" si="24"/>
        <v>4</v>
      </c>
      <c r="BK40" s="14">
        <f t="shared" si="25"/>
        <v>0</v>
      </c>
      <c r="BL40" s="37">
        <v>0</v>
      </c>
      <c r="BM40" s="37">
        <v>65134305.659999996</v>
      </c>
      <c r="BN40" s="37">
        <v>172206.41</v>
      </c>
      <c r="BO40" s="37">
        <v>1421141.32</v>
      </c>
      <c r="BP40" s="37">
        <f t="shared" si="63"/>
        <v>0</v>
      </c>
      <c r="BQ40" s="14">
        <f t="shared" si="64"/>
        <v>1.070006775909919</v>
      </c>
      <c r="BR40" s="37">
        <v>33219920</v>
      </c>
      <c r="BS40" s="37">
        <v>48</v>
      </c>
      <c r="BT40" s="37">
        <v>12</v>
      </c>
      <c r="BU40" s="30">
        <v>53900.1</v>
      </c>
      <c r="BV40" s="37">
        <f t="shared" si="28"/>
        <v>2</v>
      </c>
      <c r="BW40" s="14">
        <f t="shared" si="29"/>
        <v>0.71267403584130473</v>
      </c>
      <c r="BX40" s="37">
        <v>70806029.359999999</v>
      </c>
      <c r="BY40" s="31">
        <f t="shared" si="30"/>
        <v>99352615.359999999</v>
      </c>
      <c r="BZ40" s="37">
        <f t="shared" si="31"/>
        <v>2</v>
      </c>
      <c r="CA40" s="17">
        <f t="shared" si="32"/>
        <v>2</v>
      </c>
      <c r="CB40" s="37">
        <v>5</v>
      </c>
      <c r="CC40" s="37">
        <v>5</v>
      </c>
      <c r="CD40" s="37">
        <v>5</v>
      </c>
      <c r="CE40" s="37">
        <f t="shared" si="53"/>
        <v>3</v>
      </c>
      <c r="CF40" s="14">
        <f t="shared" si="33"/>
        <v>1</v>
      </c>
      <c r="CG40" s="37">
        <v>2</v>
      </c>
      <c r="CH40" s="37">
        <v>2</v>
      </c>
      <c r="CI40" s="37">
        <f t="shared" si="34"/>
        <v>5</v>
      </c>
      <c r="CJ40" s="37">
        <v>0</v>
      </c>
      <c r="CK40" s="37">
        <f t="shared" si="35"/>
        <v>2</v>
      </c>
      <c r="CL40" s="18">
        <v>36</v>
      </c>
      <c r="CM40" s="18">
        <v>36</v>
      </c>
      <c r="CN40" s="37">
        <f t="shared" si="36"/>
        <v>3</v>
      </c>
      <c r="CO40" s="37">
        <v>0</v>
      </c>
      <c r="CP40" s="37">
        <f t="shared" si="37"/>
        <v>3</v>
      </c>
      <c r="CQ40" s="37">
        <v>0</v>
      </c>
      <c r="CR40" s="37">
        <f t="shared" si="38"/>
        <v>5</v>
      </c>
      <c r="CS40" s="37">
        <v>4</v>
      </c>
      <c r="CT40" s="37">
        <v>4</v>
      </c>
      <c r="CU40" s="37">
        <f t="shared" si="39"/>
        <v>5</v>
      </c>
      <c r="CV40" s="37">
        <v>6</v>
      </c>
      <c r="CW40" s="37">
        <v>6</v>
      </c>
      <c r="CX40" s="37">
        <f t="shared" si="40"/>
        <v>4</v>
      </c>
      <c r="CY40" s="37">
        <v>0</v>
      </c>
      <c r="CZ40" s="37">
        <v>159.4</v>
      </c>
      <c r="DA40" s="37">
        <f t="shared" si="41"/>
        <v>4</v>
      </c>
      <c r="DB40" s="14">
        <f t="shared" si="42"/>
        <v>0.99761008183963451</v>
      </c>
      <c r="DC40" s="38">
        <v>99347</v>
      </c>
      <c r="DD40" s="38">
        <v>99585</v>
      </c>
      <c r="DE40" s="37">
        <f t="shared" si="43"/>
        <v>3</v>
      </c>
      <c r="DF40" s="14">
        <f t="shared" si="44"/>
        <v>7.9027966059145461E-3</v>
      </c>
      <c r="DG40" s="38">
        <v>787</v>
      </c>
      <c r="DH40" s="38">
        <v>99585</v>
      </c>
      <c r="DI40" s="37">
        <f t="shared" si="45"/>
        <v>3</v>
      </c>
      <c r="DJ40" s="37"/>
      <c r="DK40" s="37"/>
      <c r="DL40" s="37">
        <f t="shared" si="46"/>
        <v>5</v>
      </c>
      <c r="DM40" s="16">
        <f t="shared" si="47"/>
        <v>1</v>
      </c>
      <c r="DN40" s="34">
        <v>20</v>
      </c>
      <c r="DO40" s="34">
        <v>20</v>
      </c>
      <c r="DP40" s="37">
        <f t="shared" si="48"/>
        <v>4</v>
      </c>
      <c r="DQ40" s="14">
        <f t="shared" si="49"/>
        <v>1</v>
      </c>
      <c r="DR40" s="34">
        <v>94</v>
      </c>
      <c r="DS40" s="34">
        <v>94</v>
      </c>
      <c r="DT40" s="22">
        <f t="shared" si="50"/>
        <v>75</v>
      </c>
      <c r="DU40" s="57">
        <f t="shared" si="51"/>
        <v>2</v>
      </c>
      <c r="DV40" s="57">
        <f t="shared" si="54"/>
        <v>31</v>
      </c>
    </row>
    <row r="41" spans="1:126" ht="60" hidden="1" x14ac:dyDescent="0.25">
      <c r="A41" s="44">
        <v>39</v>
      </c>
      <c r="B41" s="10" t="s">
        <v>151</v>
      </c>
      <c r="C41" s="10" t="s">
        <v>187</v>
      </c>
      <c r="D41" s="37">
        <f t="shared" si="62"/>
        <v>3</v>
      </c>
      <c r="E41" s="19">
        <f t="shared" si="1"/>
        <v>1</v>
      </c>
      <c r="F41" s="37">
        <v>18650</v>
      </c>
      <c r="G41" s="37">
        <v>18650</v>
      </c>
      <c r="H41" s="37">
        <f t="shared" si="2"/>
        <v>3</v>
      </c>
      <c r="I41" s="14">
        <f t="shared" si="3"/>
        <v>1</v>
      </c>
      <c r="J41" s="37">
        <v>18650</v>
      </c>
      <c r="K41" s="37">
        <v>18650</v>
      </c>
      <c r="L41" s="37"/>
      <c r="M41" s="14">
        <f t="shared" si="4"/>
        <v>0</v>
      </c>
      <c r="N41" s="31">
        <f t="shared" si="5"/>
        <v>18650</v>
      </c>
      <c r="O41" s="37">
        <v>0</v>
      </c>
      <c r="P41" s="37">
        <f t="shared" si="52"/>
        <v>3</v>
      </c>
      <c r="Q41" s="14">
        <f t="shared" si="6"/>
        <v>1</v>
      </c>
      <c r="R41" s="37">
        <f t="shared" si="58"/>
        <v>18650</v>
      </c>
      <c r="S41" s="31">
        <f t="shared" si="59"/>
        <v>18650</v>
      </c>
      <c r="T41" s="37">
        <f t="shared" si="9"/>
        <v>3</v>
      </c>
      <c r="U41" s="14">
        <f t="shared" si="10"/>
        <v>-0.21295110767741893</v>
      </c>
      <c r="V41" s="37">
        <v>14890.26</v>
      </c>
      <c r="W41" s="37">
        <v>0.06</v>
      </c>
      <c r="X41" s="37">
        <v>4569259.49</v>
      </c>
      <c r="Y41" s="37">
        <v>4555402.26</v>
      </c>
      <c r="Z41" s="37">
        <v>0</v>
      </c>
      <c r="AA41" s="37">
        <v>42778700</v>
      </c>
      <c r="AB41" s="37">
        <f t="shared" si="11"/>
        <v>3</v>
      </c>
      <c r="AC41" s="19">
        <f t="shared" si="12"/>
        <v>0</v>
      </c>
      <c r="AD41" s="37">
        <v>0</v>
      </c>
      <c r="AE41" s="37">
        <v>157150</v>
      </c>
      <c r="AF41" s="37">
        <f t="shared" si="13"/>
        <v>0</v>
      </c>
      <c r="AG41" s="15">
        <f t="shared" si="14"/>
        <v>2</v>
      </c>
      <c r="AH41" s="15">
        <v>6</v>
      </c>
      <c r="AI41" s="15">
        <v>8</v>
      </c>
      <c r="AJ41" s="37"/>
      <c r="AK41" s="15"/>
      <c r="AL41" s="37"/>
      <c r="AM41" s="37"/>
      <c r="AN41" s="37"/>
      <c r="AO41" s="37"/>
      <c r="AP41" s="37">
        <v>0</v>
      </c>
      <c r="AQ41" s="37">
        <v>0</v>
      </c>
      <c r="AR41" s="37">
        <f t="shared" si="15"/>
        <v>0</v>
      </c>
      <c r="AS41" s="14">
        <f t="shared" si="16"/>
        <v>4.3577464492544513E-4</v>
      </c>
      <c r="AT41" s="31">
        <f t="shared" si="17"/>
        <v>18650</v>
      </c>
      <c r="AU41" s="37">
        <f t="shared" si="65"/>
        <v>42778700</v>
      </c>
      <c r="AV41" s="37">
        <f t="shared" si="66"/>
        <v>2</v>
      </c>
      <c r="AW41" s="14">
        <f t="shared" si="67"/>
        <v>0.87409498295226751</v>
      </c>
      <c r="AX41" s="31">
        <f t="shared" si="19"/>
        <v>18650</v>
      </c>
      <c r="AY41" s="37">
        <v>9951.4699999999993</v>
      </c>
      <c r="AZ41" s="37">
        <v>2</v>
      </c>
      <c r="BA41" s="37">
        <f t="shared" si="20"/>
        <v>18650</v>
      </c>
      <c r="BB41" s="37">
        <v>0</v>
      </c>
      <c r="BC41" s="37">
        <f t="shared" si="21"/>
        <v>1</v>
      </c>
      <c r="BD41" s="14">
        <f t="shared" si="22"/>
        <v>0</v>
      </c>
      <c r="BE41" s="37">
        <v>0</v>
      </c>
      <c r="BF41" s="37">
        <v>28747.55</v>
      </c>
      <c r="BG41" s="37">
        <f t="shared" si="23"/>
        <v>1</v>
      </c>
      <c r="BH41" s="37">
        <v>0</v>
      </c>
      <c r="BI41" s="37">
        <v>126932704.03</v>
      </c>
      <c r="BJ41" s="37">
        <f t="shared" si="24"/>
        <v>4</v>
      </c>
      <c r="BK41" s="14">
        <f t="shared" si="25"/>
        <v>0</v>
      </c>
      <c r="BL41" s="37">
        <v>0</v>
      </c>
      <c r="BM41" s="37">
        <v>9308350.5199999996</v>
      </c>
      <c r="BN41" s="37">
        <v>74668.600000000006</v>
      </c>
      <c r="BO41" s="37">
        <v>7337931.0899999999</v>
      </c>
      <c r="BP41" s="37">
        <f t="shared" si="63"/>
        <v>2</v>
      </c>
      <c r="BQ41" s="14">
        <f t="shared" si="64"/>
        <v>0.98670051838934736</v>
      </c>
      <c r="BR41" s="37">
        <v>17664600</v>
      </c>
      <c r="BS41" s="37">
        <v>28.1</v>
      </c>
      <c r="BT41" s="37">
        <v>12</v>
      </c>
      <c r="BU41" s="37">
        <v>53092.22</v>
      </c>
      <c r="BV41" s="37">
        <f t="shared" si="28"/>
        <v>2</v>
      </c>
      <c r="BW41" s="14">
        <f t="shared" si="29"/>
        <v>0.76740031801034414</v>
      </c>
      <c r="BX41" s="37">
        <v>32842700</v>
      </c>
      <c r="BY41" s="31">
        <f t="shared" si="30"/>
        <v>42797350</v>
      </c>
      <c r="BZ41" s="37">
        <f t="shared" si="31"/>
        <v>2</v>
      </c>
      <c r="CA41" s="17">
        <f t="shared" si="32"/>
        <v>1.5</v>
      </c>
      <c r="CB41" s="37">
        <v>2</v>
      </c>
      <c r="CC41" s="37">
        <v>1</v>
      </c>
      <c r="CD41" s="37">
        <v>2</v>
      </c>
      <c r="CE41" s="37">
        <f t="shared" si="53"/>
        <v>3</v>
      </c>
      <c r="CF41" s="14">
        <f t="shared" si="33"/>
        <v>1</v>
      </c>
      <c r="CG41" s="37">
        <v>2</v>
      </c>
      <c r="CH41" s="37">
        <v>2</v>
      </c>
      <c r="CI41" s="37">
        <f t="shared" si="34"/>
        <v>5</v>
      </c>
      <c r="CJ41" s="37">
        <v>0</v>
      </c>
      <c r="CK41" s="37">
        <f t="shared" si="35"/>
        <v>0</v>
      </c>
      <c r="CL41" s="37">
        <v>32</v>
      </c>
      <c r="CM41" s="37">
        <v>33</v>
      </c>
      <c r="CN41" s="37">
        <f t="shared" si="36"/>
        <v>3</v>
      </c>
      <c r="CO41" s="37">
        <v>0</v>
      </c>
      <c r="CP41" s="37">
        <f t="shared" si="37"/>
        <v>3</v>
      </c>
      <c r="CQ41" s="37">
        <v>0</v>
      </c>
      <c r="CR41" s="37">
        <f t="shared" si="38"/>
        <v>5</v>
      </c>
      <c r="CS41" s="37">
        <v>4</v>
      </c>
      <c r="CT41" s="37">
        <v>4</v>
      </c>
      <c r="CU41" s="37">
        <f t="shared" si="39"/>
        <v>5</v>
      </c>
      <c r="CV41" s="37">
        <v>6</v>
      </c>
      <c r="CW41" s="37">
        <v>6</v>
      </c>
      <c r="CX41" s="37">
        <f t="shared" si="40"/>
        <v>4</v>
      </c>
      <c r="CY41" s="37"/>
      <c r="CZ41" s="37">
        <v>15.68</v>
      </c>
      <c r="DA41" s="37">
        <f t="shared" si="41"/>
        <v>4</v>
      </c>
      <c r="DB41" s="14">
        <f t="shared" si="42"/>
        <v>0.99965231036145485</v>
      </c>
      <c r="DC41" s="38">
        <v>42810.66</v>
      </c>
      <c r="DD41" s="38">
        <v>42825.55</v>
      </c>
      <c r="DE41" s="37">
        <f t="shared" si="43"/>
        <v>3</v>
      </c>
      <c r="DF41" s="14">
        <f t="shared" si="44"/>
        <v>0</v>
      </c>
      <c r="DG41" s="38">
        <v>0</v>
      </c>
      <c r="DH41" s="38">
        <v>42810.66</v>
      </c>
      <c r="DI41" s="37">
        <f t="shared" si="45"/>
        <v>0</v>
      </c>
      <c r="DJ41" s="37">
        <v>30</v>
      </c>
      <c r="DK41" s="37">
        <v>0</v>
      </c>
      <c r="DL41" s="37">
        <f t="shared" si="46"/>
        <v>5</v>
      </c>
      <c r="DM41" s="16">
        <f t="shared" si="47"/>
        <v>1</v>
      </c>
      <c r="DN41" s="59">
        <v>30</v>
      </c>
      <c r="DO41" s="59">
        <v>30</v>
      </c>
      <c r="DP41" s="37">
        <f t="shared" si="48"/>
        <v>4</v>
      </c>
      <c r="DQ41" s="14">
        <f t="shared" si="49"/>
        <v>1</v>
      </c>
      <c r="DR41" s="59">
        <v>48</v>
      </c>
      <c r="DS41" s="59">
        <v>48</v>
      </c>
      <c r="DT41" s="22">
        <f t="shared" si="50"/>
        <v>75</v>
      </c>
      <c r="DU41" s="57">
        <f t="shared" si="51"/>
        <v>2</v>
      </c>
      <c r="DV41" s="57">
        <f t="shared" si="54"/>
        <v>31</v>
      </c>
    </row>
    <row r="42" spans="1:126" ht="45" hidden="1" x14ac:dyDescent="0.25">
      <c r="A42" s="44">
        <v>15</v>
      </c>
      <c r="B42" s="10" t="s">
        <v>151</v>
      </c>
      <c r="C42" s="10" t="s">
        <v>163</v>
      </c>
      <c r="D42" s="37">
        <f t="shared" si="62"/>
        <v>3</v>
      </c>
      <c r="E42" s="19">
        <f t="shared" ref="E42:E73" si="68">IF(G42=0,0,F42/G42)</f>
        <v>0.99461513528533441</v>
      </c>
      <c r="F42" s="37">
        <v>146464673.91</v>
      </c>
      <c r="G42" s="37">
        <v>147257636.36000001</v>
      </c>
      <c r="H42" s="37">
        <f t="shared" si="2"/>
        <v>3</v>
      </c>
      <c r="I42" s="14">
        <f t="shared" ref="I42:I73" si="69">IF(K42=0,0,J42/K42)</f>
        <v>0.98155093876098143</v>
      </c>
      <c r="J42" s="37">
        <v>145250754.80000001</v>
      </c>
      <c r="K42" s="37">
        <v>147980862.80000001</v>
      </c>
      <c r="L42" s="37">
        <f>IF(N42/O42&lt;$O$8/100,0,IF(N42/O42&gt;$N$8/100,3,$L$8*(N42/O42-$O$8/100)/(($N$8-$O$8)/100)))</f>
        <v>3</v>
      </c>
      <c r="M42" s="14">
        <f t="shared" ref="M42:M73" si="70">IF(O42=0,0,N42/O42)</f>
        <v>3.6658142050147418</v>
      </c>
      <c r="N42" s="31">
        <f t="shared" ref="N42:N73" si="71">F42</f>
        <v>146464673.91</v>
      </c>
      <c r="O42" s="37">
        <v>39954200</v>
      </c>
      <c r="P42" s="37">
        <f t="shared" si="52"/>
        <v>3</v>
      </c>
      <c r="Q42" s="14">
        <f t="shared" ref="Q42:Q73" si="72">IF(S42=0,0,R42/S42)</f>
        <v>0.98155093876098143</v>
      </c>
      <c r="R42" s="37">
        <f t="shared" si="58"/>
        <v>145250754.80000001</v>
      </c>
      <c r="S42" s="31">
        <f t="shared" si="59"/>
        <v>147980862.80000001</v>
      </c>
      <c r="T42" s="37">
        <f t="shared" ref="T42:T73" si="73">IF(V42=0,3,IF(U42&lt;0.01,3,IF(U42&gt;0.05,0,U42/(0.05-0.01)*3)))</f>
        <v>3</v>
      </c>
      <c r="U42" s="14">
        <f t="shared" ref="U42:U73" si="74">IF(AA42=0,0,(V42-W42-X42-Y42-Z42)/AA42)</f>
        <v>-6.9272545051392187E-2</v>
      </c>
      <c r="V42" s="24" t="s">
        <v>222</v>
      </c>
      <c r="W42" s="37">
        <v>0</v>
      </c>
      <c r="X42" s="37">
        <v>4473745.6500000004</v>
      </c>
      <c r="Y42" s="37">
        <v>4473745.6500000004</v>
      </c>
      <c r="Z42" s="37">
        <v>0</v>
      </c>
      <c r="AA42" s="37">
        <v>129163600</v>
      </c>
      <c r="AB42" s="37">
        <f t="shared" ref="AB42:AB73" si="75">IF(AE42=0,3,IF(AD42/AE42&lt;$AE$8/100,3,IF(AD42/AE42&gt;$AD$8/100,0,3)))</f>
        <v>3</v>
      </c>
      <c r="AC42" s="19">
        <f t="shared" ref="AC42:AC73" si="76">IF(AE42=0,0,AD42/AE42)</f>
        <v>0</v>
      </c>
      <c r="AD42" s="37">
        <v>0</v>
      </c>
      <c r="AE42" s="37">
        <v>19691996.699999999</v>
      </c>
      <c r="AF42" s="37">
        <f t="shared" ref="AF42:AF73" si="77">IF(AG42&gt;3,IF(AG42&lt;8,1,0),0)</f>
        <v>1</v>
      </c>
      <c r="AG42" s="15">
        <f t="shared" ref="AG42:AG73" si="78">AH42+4-AI42</f>
        <v>5</v>
      </c>
      <c r="AH42" s="15">
        <v>8</v>
      </c>
      <c r="AI42" s="15">
        <v>7</v>
      </c>
      <c r="AJ42" s="37"/>
      <c r="AK42" s="15"/>
      <c r="AL42" s="37"/>
      <c r="AM42" s="37"/>
      <c r="AN42" s="37"/>
      <c r="AO42" s="37"/>
      <c r="AP42" s="37"/>
      <c r="AQ42" s="37"/>
      <c r="AR42" s="37">
        <f t="shared" ref="AR42:AR73" si="79">IF(AS42&lt;0.3,0,IF(AS42&gt;0.7,2,2*AS42/0.7))</f>
        <v>1.5182422722799338</v>
      </c>
      <c r="AS42" s="14">
        <f t="shared" ref="AS42:AS73" si="80">AT42/(AT42+AU42)</f>
        <v>0.53138479529797678</v>
      </c>
      <c r="AT42" s="31">
        <f t="shared" ref="AT42:AT73" si="81">F42</f>
        <v>146464673.91</v>
      </c>
      <c r="AU42" s="37">
        <f t="shared" si="65"/>
        <v>129163600</v>
      </c>
      <c r="AV42" s="37">
        <f t="shared" si="66"/>
        <v>2</v>
      </c>
      <c r="AW42" s="14">
        <f t="shared" si="67"/>
        <v>3.2209636751472503</v>
      </c>
      <c r="AX42" s="31">
        <f t="shared" ref="AX42:AX73" si="82">AT42</f>
        <v>146464673.91</v>
      </c>
      <c r="AY42" s="37">
        <v>34699344.789999999</v>
      </c>
      <c r="AZ42" s="37">
        <v>2</v>
      </c>
      <c r="BA42" s="37">
        <f t="shared" ref="BA42:BA73" si="83">AX42</f>
        <v>146464673.91</v>
      </c>
      <c r="BB42" s="37">
        <v>0</v>
      </c>
      <c r="BC42" s="37">
        <f t="shared" ref="BC42:BC73" si="84">IF(BD42&lt;$BE$8/100,1,0)</f>
        <v>1</v>
      </c>
      <c r="BD42" s="14">
        <f t="shared" ref="BD42:BD73" si="85">IF(BF42=0,0,BE42/BF42)</f>
        <v>0</v>
      </c>
      <c r="BE42" s="37">
        <v>0</v>
      </c>
      <c r="BF42" s="37">
        <v>5597611.79</v>
      </c>
      <c r="BG42" s="37">
        <f t="shared" ref="BG42:BG73" si="86">IF(BH42=0,1,IF(BH42/BI42&lt;0.01,1,0))</f>
        <v>1</v>
      </c>
      <c r="BH42" s="37">
        <v>0</v>
      </c>
      <c r="BI42" s="37">
        <v>434605395.98000002</v>
      </c>
      <c r="BJ42" s="37">
        <f t="shared" ref="BJ42:BJ73" si="87">IF(BK42&lt;0.001,$BJ$8,0)</f>
        <v>4</v>
      </c>
      <c r="BK42" s="14">
        <f t="shared" ref="BK42:BK73" si="88">BL42/(BM42+BN42+BO42)</f>
        <v>0</v>
      </c>
      <c r="BL42" s="37"/>
      <c r="BM42" s="37">
        <v>235265256.65000001</v>
      </c>
      <c r="BN42" s="37">
        <v>93333.28</v>
      </c>
      <c r="BO42" s="37">
        <v>13551431.1</v>
      </c>
      <c r="BP42" s="37">
        <f t="shared" si="63"/>
        <v>0</v>
      </c>
      <c r="BQ42" s="14">
        <f t="shared" si="64"/>
        <v>1.1197155066090374</v>
      </c>
      <c r="BR42" s="37">
        <v>52144800</v>
      </c>
      <c r="BS42" s="37">
        <v>72</v>
      </c>
      <c r="BT42" s="37">
        <v>12</v>
      </c>
      <c r="BU42" s="30">
        <v>53900.1</v>
      </c>
      <c r="BV42" s="37">
        <f t="shared" ref="BV42:BV73" si="89">IF(BW42&lt;0.7,0,IF(BW42&lt;0.8,2,0))</f>
        <v>0</v>
      </c>
      <c r="BW42" s="14">
        <f t="shared" ref="BW42:BW73" si="90">BX42/BY42</f>
        <v>0.43549274715987363</v>
      </c>
      <c r="BX42" s="37">
        <v>120034114.2</v>
      </c>
      <c r="BY42" s="31">
        <f t="shared" ref="BY42:BY73" si="91">AT42+AU42</f>
        <v>275628273.90999997</v>
      </c>
      <c r="BZ42" s="37">
        <f t="shared" ref="BZ42:BZ73" si="92">IF((CB42+CC42)/CD42&lt;0.6,0,2)</f>
        <v>2</v>
      </c>
      <c r="CA42" s="17">
        <f t="shared" ref="CA42:CA73" si="93">(CB42+CC42)/CD42</f>
        <v>1.25</v>
      </c>
      <c r="CB42" s="37">
        <v>3</v>
      </c>
      <c r="CC42" s="37">
        <v>2</v>
      </c>
      <c r="CD42" s="37">
        <v>4</v>
      </c>
      <c r="CE42" s="37">
        <f t="shared" si="53"/>
        <v>3</v>
      </c>
      <c r="CF42" s="14">
        <f t="shared" ref="CF42:CF73" si="94">CG42/CH42</f>
        <v>1</v>
      </c>
      <c r="CG42" s="37">
        <v>2</v>
      </c>
      <c r="CH42" s="37">
        <v>2</v>
      </c>
      <c r="CI42" s="37">
        <f t="shared" ref="CI42:CI73" si="95">IF(CJ42&gt;0,0,5)</f>
        <v>5</v>
      </c>
      <c r="CJ42" s="37">
        <v>0</v>
      </c>
      <c r="CK42" s="37">
        <f t="shared" ref="CK42:CK73" si="96">IF(CL42/CM42&lt;$CL$8/100,0,IF(CL42/CM42&gt;$CM$8/100,$CK$8,$CK$8*(CL42/CM42-$CK$8/100)/(($CL$8-$CM$8)/100)))</f>
        <v>2</v>
      </c>
      <c r="CL42" s="18">
        <v>37</v>
      </c>
      <c r="CM42" s="18">
        <v>37</v>
      </c>
      <c r="CN42" s="37">
        <f t="shared" ref="CN42:CN73" si="97">IF(CO42&gt;0,0,3)</f>
        <v>0</v>
      </c>
      <c r="CO42" s="37">
        <v>1</v>
      </c>
      <c r="CP42" s="37">
        <f t="shared" ref="CP42:CP73" si="98">IF(CQ42&gt;0,0,3)</f>
        <v>3</v>
      </c>
      <c r="CQ42" s="37">
        <v>0</v>
      </c>
      <c r="CR42" s="37">
        <f t="shared" ref="CR42:CR73" si="99">IF(CT42/CS42&lt;0.95,0,5*(CS42/CT42))</f>
        <v>5</v>
      </c>
      <c r="CS42" s="37">
        <v>4</v>
      </c>
      <c r="CT42" s="37">
        <v>4</v>
      </c>
      <c r="CU42" s="37">
        <f t="shared" ref="CU42:CU73" si="100">IF(CW42/CV42&lt;0.95,0,5*(CV42/CW42))</f>
        <v>5</v>
      </c>
      <c r="CV42" s="37">
        <v>6</v>
      </c>
      <c r="CW42" s="37">
        <v>6</v>
      </c>
      <c r="CX42" s="37">
        <f t="shared" ref="CX42:CX73" si="101">IF(CY42&gt;0,0,4)</f>
        <v>0</v>
      </c>
      <c r="CY42" s="37">
        <v>1</v>
      </c>
      <c r="CZ42" s="37">
        <v>69.42</v>
      </c>
      <c r="DA42" s="37">
        <f t="shared" ref="DA42:DA73" si="102">IF(DC42/DD42&gt;1,0,IF(DC42/DD42&lt;$DD$8/100,0,IF(DC42/DD42&gt;$DC$8/100,$DA$8,$DA$8*(DC42/DD42-$DD$8/100)/(($DC$8-$DD$8)/100))))</f>
        <v>4</v>
      </c>
      <c r="DB42" s="14">
        <f t="shared" ref="DB42:DB73" si="103">DC42/DD42</f>
        <v>0.99014914460133885</v>
      </c>
      <c r="DC42" s="58">
        <v>274414.34999999998</v>
      </c>
      <c r="DD42" s="58">
        <v>277144.46000000002</v>
      </c>
      <c r="DE42" s="37">
        <f t="shared" ref="DE42:DE73" si="104">IF(DF42&gt;0.01,0,3)</f>
        <v>3</v>
      </c>
      <c r="DF42" s="14">
        <f t="shared" ref="DF42:DF73" si="105">IF(DH42=0,0,DG42/DH42)</f>
        <v>0</v>
      </c>
      <c r="DG42" s="37">
        <v>0</v>
      </c>
      <c r="DH42" s="37">
        <v>180915.20000000001</v>
      </c>
      <c r="DI42" s="37">
        <f t="shared" ref="DI42:DI73" si="106">IF(DJ42&gt;0,0,3)</f>
        <v>3</v>
      </c>
      <c r="DJ42" s="37"/>
      <c r="DK42" s="37"/>
      <c r="DL42" s="37">
        <f t="shared" ref="DL42:DL73" si="107">IF(DM42&lt;0.9,0,5*DM42)</f>
        <v>5</v>
      </c>
      <c r="DM42" s="16">
        <f t="shared" ref="DM42:DM73" si="108">DN42/DO42</f>
        <v>1</v>
      </c>
      <c r="DN42" s="34">
        <v>22</v>
      </c>
      <c r="DO42" s="34">
        <v>22</v>
      </c>
      <c r="DP42" s="37">
        <f t="shared" ref="DP42:DP73" si="109">IF(DR42/DS42&lt;$DS$8/100,0,IF(DR42/DS42&gt;$DR$8/100,$DP$8,$DP$8*(DR42/DS42-$DS$8/100)/(($DR$8-$DS$8)/100)))</f>
        <v>4</v>
      </c>
      <c r="DQ42" s="14">
        <f t="shared" ref="DQ42:DQ73" si="110">DR42/DS42</f>
        <v>1</v>
      </c>
      <c r="DR42" s="34">
        <v>139</v>
      </c>
      <c r="DS42" s="34">
        <v>139</v>
      </c>
      <c r="DT42" s="22">
        <f t="shared" ref="DT42:DT73" si="111">D42+H42+L42+P42+T42+AB42+AF42+AJ42+AN42+AR42+AV42+AZ42+BC42+BG42+BJ42+BP42+BV42+BZ42+CE42+CI42+CK42+CN42+CP42+CR42+CU42+CX42+DA42+DE42+DI42+DL42+DP42</f>
        <v>74.518242272279934</v>
      </c>
      <c r="DU42" s="57">
        <f t="shared" ref="DU42:DU73" si="112">IF(DT42&gt;70,IF(DT42&gt;85,1,2),3)</f>
        <v>2</v>
      </c>
      <c r="DV42" s="57">
        <f t="shared" si="54"/>
        <v>33</v>
      </c>
    </row>
    <row r="43" spans="1:126" ht="60" hidden="1" x14ac:dyDescent="0.25">
      <c r="A43" s="44">
        <v>32</v>
      </c>
      <c r="B43" s="10" t="s">
        <v>151</v>
      </c>
      <c r="C43" s="10" t="s">
        <v>180</v>
      </c>
      <c r="D43" s="37">
        <f t="shared" si="62"/>
        <v>3</v>
      </c>
      <c r="E43" s="19">
        <f t="shared" si="68"/>
        <v>1</v>
      </c>
      <c r="F43" s="37">
        <v>168719.17</v>
      </c>
      <c r="G43" s="37">
        <v>168719.17</v>
      </c>
      <c r="H43" s="37">
        <f t="shared" si="2"/>
        <v>3</v>
      </c>
      <c r="I43" s="14">
        <f t="shared" si="69"/>
        <v>1</v>
      </c>
      <c r="J43" s="37">
        <v>283400.07</v>
      </c>
      <c r="K43" s="37">
        <v>283400.07</v>
      </c>
      <c r="L43" s="37"/>
      <c r="M43" s="14">
        <f t="shared" si="70"/>
        <v>0</v>
      </c>
      <c r="N43" s="31">
        <f t="shared" si="71"/>
        <v>168719.17</v>
      </c>
      <c r="O43" s="37">
        <v>0</v>
      </c>
      <c r="P43" s="37"/>
      <c r="Q43" s="14">
        <f t="shared" si="72"/>
        <v>1</v>
      </c>
      <c r="R43" s="37">
        <f t="shared" si="58"/>
        <v>283400.07</v>
      </c>
      <c r="S43" s="31">
        <f t="shared" si="59"/>
        <v>283400.07</v>
      </c>
      <c r="T43" s="37">
        <f t="shared" si="73"/>
        <v>3</v>
      </c>
      <c r="U43" s="14">
        <f t="shared" si="74"/>
        <v>-1.8765583938274391E-2</v>
      </c>
      <c r="V43" s="24" t="s">
        <v>222</v>
      </c>
      <c r="W43" s="37">
        <v>0</v>
      </c>
      <c r="X43" s="37">
        <v>390600</v>
      </c>
      <c r="Y43" s="37">
        <v>390600</v>
      </c>
      <c r="Z43" s="37">
        <v>0</v>
      </c>
      <c r="AA43" s="37">
        <v>41629400</v>
      </c>
      <c r="AB43" s="37">
        <f t="shared" si="75"/>
        <v>3</v>
      </c>
      <c r="AC43" s="19">
        <f t="shared" si="76"/>
        <v>0</v>
      </c>
      <c r="AD43" s="37">
        <v>0</v>
      </c>
      <c r="AE43" s="37">
        <v>0</v>
      </c>
      <c r="AF43" s="37">
        <f t="shared" si="77"/>
        <v>0</v>
      </c>
      <c r="AG43" s="15">
        <f t="shared" si="78"/>
        <v>3</v>
      </c>
      <c r="AH43" s="15">
        <v>3</v>
      </c>
      <c r="AI43" s="15">
        <v>4</v>
      </c>
      <c r="AJ43" s="37"/>
      <c r="AK43" s="15"/>
      <c r="AL43" s="37"/>
      <c r="AM43" s="37"/>
      <c r="AN43" s="37"/>
      <c r="AO43" s="37"/>
      <c r="AP43" s="37"/>
      <c r="AQ43" s="37"/>
      <c r="AR43" s="37">
        <f t="shared" si="79"/>
        <v>0</v>
      </c>
      <c r="AS43" s="14">
        <f t="shared" si="80"/>
        <v>4.0365254071311361E-3</v>
      </c>
      <c r="AT43" s="31">
        <f t="shared" si="81"/>
        <v>168719.17</v>
      </c>
      <c r="AU43" s="37">
        <f t="shared" si="65"/>
        <v>41629400</v>
      </c>
      <c r="AV43" s="37">
        <f t="shared" si="66"/>
        <v>0</v>
      </c>
      <c r="AW43" s="14">
        <f t="shared" si="67"/>
        <v>-0.43940124222809995</v>
      </c>
      <c r="AX43" s="31">
        <f t="shared" si="82"/>
        <v>168719.17</v>
      </c>
      <c r="AY43" s="37">
        <v>300962.44</v>
      </c>
      <c r="AZ43" s="37">
        <v>2</v>
      </c>
      <c r="BA43" s="37">
        <f t="shared" si="83"/>
        <v>168719.17</v>
      </c>
      <c r="BB43" s="37">
        <v>0</v>
      </c>
      <c r="BC43" s="37">
        <f t="shared" si="84"/>
        <v>1</v>
      </c>
      <c r="BD43" s="14">
        <f t="shared" si="85"/>
        <v>0</v>
      </c>
      <c r="BE43" s="37">
        <v>0</v>
      </c>
      <c r="BF43" s="37">
        <v>0</v>
      </c>
      <c r="BG43" s="37">
        <f t="shared" si="86"/>
        <v>1</v>
      </c>
      <c r="BH43" s="37">
        <v>0</v>
      </c>
      <c r="BI43" s="37">
        <v>0</v>
      </c>
      <c r="BJ43" s="37">
        <f t="shared" si="87"/>
        <v>4</v>
      </c>
      <c r="BK43" s="14">
        <f t="shared" si="88"/>
        <v>0</v>
      </c>
      <c r="BL43" s="37">
        <v>0</v>
      </c>
      <c r="BM43" s="37">
        <v>10117031.41</v>
      </c>
      <c r="BN43" s="37">
        <v>0</v>
      </c>
      <c r="BO43" s="37">
        <v>7877078.0599999996</v>
      </c>
      <c r="BP43" s="37">
        <f t="shared" si="63"/>
        <v>2</v>
      </c>
      <c r="BQ43" s="14">
        <f t="shared" si="64"/>
        <v>0.9610485738824831</v>
      </c>
      <c r="BR43" s="37">
        <v>10084300</v>
      </c>
      <c r="BS43" s="37">
        <v>16.899999999999999</v>
      </c>
      <c r="BT43" s="37">
        <v>12</v>
      </c>
      <c r="BU43" s="30">
        <v>51740.72</v>
      </c>
      <c r="BV43" s="37">
        <f t="shared" si="89"/>
        <v>0</v>
      </c>
      <c r="BW43" s="14">
        <f t="shared" si="90"/>
        <v>0.69874435931467294</v>
      </c>
      <c r="BX43" s="37">
        <v>29206200</v>
      </c>
      <c r="BY43" s="31">
        <f t="shared" si="91"/>
        <v>41798119.170000002</v>
      </c>
      <c r="BZ43" s="37">
        <f t="shared" si="92"/>
        <v>2</v>
      </c>
      <c r="CA43" s="17">
        <f t="shared" si="93"/>
        <v>2</v>
      </c>
      <c r="CB43" s="37">
        <v>3</v>
      </c>
      <c r="CC43" s="37">
        <v>3</v>
      </c>
      <c r="CD43" s="37">
        <v>3</v>
      </c>
      <c r="CE43" s="37">
        <f t="shared" ref="CE43:CE74" si="113">IF(CG43/CH43&lt;$CG$8/100,0,IF(CG43/CH43&gt;$CH$8/100,3,$CE$8*(CG43/CH43-$CE$8/100)/(($CG$8-$CH$8)/100)))</f>
        <v>3</v>
      </c>
      <c r="CF43" s="14">
        <f t="shared" si="94"/>
        <v>1</v>
      </c>
      <c r="CG43" s="37">
        <v>1</v>
      </c>
      <c r="CH43" s="37">
        <v>1</v>
      </c>
      <c r="CI43" s="37">
        <f t="shared" si="95"/>
        <v>5</v>
      </c>
      <c r="CJ43" s="37">
        <v>0</v>
      </c>
      <c r="CK43" s="37">
        <f t="shared" si="96"/>
        <v>2</v>
      </c>
      <c r="CL43" s="18">
        <v>39</v>
      </c>
      <c r="CM43" s="18">
        <v>39</v>
      </c>
      <c r="CN43" s="37">
        <f t="shared" si="97"/>
        <v>3</v>
      </c>
      <c r="CO43" s="37">
        <v>0</v>
      </c>
      <c r="CP43" s="37">
        <f t="shared" si="98"/>
        <v>3</v>
      </c>
      <c r="CQ43" s="37">
        <v>0</v>
      </c>
      <c r="CR43" s="37">
        <f t="shared" si="99"/>
        <v>5</v>
      </c>
      <c r="CS43" s="37">
        <v>4</v>
      </c>
      <c r="CT43" s="37">
        <v>4</v>
      </c>
      <c r="CU43" s="37">
        <f t="shared" si="100"/>
        <v>5</v>
      </c>
      <c r="CV43" s="37">
        <v>6</v>
      </c>
      <c r="CW43" s="37">
        <v>6</v>
      </c>
      <c r="CX43" s="37">
        <f t="shared" si="101"/>
        <v>4</v>
      </c>
      <c r="CY43" s="37">
        <v>0</v>
      </c>
      <c r="CZ43" s="37">
        <v>74</v>
      </c>
      <c r="DA43" s="37">
        <f t="shared" si="102"/>
        <v>4</v>
      </c>
      <c r="DB43" s="14">
        <f t="shared" si="103"/>
        <v>1</v>
      </c>
      <c r="DC43" s="37">
        <v>55041</v>
      </c>
      <c r="DD43" s="37">
        <v>55041</v>
      </c>
      <c r="DE43" s="37">
        <f t="shared" si="104"/>
        <v>3</v>
      </c>
      <c r="DF43" s="14">
        <f t="shared" si="105"/>
        <v>0</v>
      </c>
      <c r="DG43" s="37">
        <v>0</v>
      </c>
      <c r="DH43" s="37">
        <v>55041</v>
      </c>
      <c r="DI43" s="37">
        <f t="shared" si="106"/>
        <v>3</v>
      </c>
      <c r="DJ43" s="37"/>
      <c r="DK43" s="37"/>
      <c r="DL43" s="37">
        <f t="shared" si="107"/>
        <v>5</v>
      </c>
      <c r="DM43" s="16">
        <f t="shared" si="108"/>
        <v>1</v>
      </c>
      <c r="DN43" s="34">
        <v>11</v>
      </c>
      <c r="DO43" s="34">
        <v>11</v>
      </c>
      <c r="DP43" s="37">
        <f t="shared" si="109"/>
        <v>4</v>
      </c>
      <c r="DQ43" s="14">
        <f t="shared" si="110"/>
        <v>1</v>
      </c>
      <c r="DR43" s="34">
        <v>41</v>
      </c>
      <c r="DS43" s="34">
        <v>41</v>
      </c>
      <c r="DT43" s="22">
        <f t="shared" si="111"/>
        <v>73</v>
      </c>
      <c r="DU43" s="57">
        <f t="shared" si="112"/>
        <v>2</v>
      </c>
      <c r="DV43" s="57">
        <f t="shared" si="54"/>
        <v>34</v>
      </c>
    </row>
    <row r="44" spans="1:126" ht="45" hidden="1" x14ac:dyDescent="0.25">
      <c r="A44" s="44">
        <v>16</v>
      </c>
      <c r="B44" s="10" t="s">
        <v>148</v>
      </c>
      <c r="C44" s="10" t="s">
        <v>164</v>
      </c>
      <c r="D44" s="37">
        <f t="shared" si="62"/>
        <v>0</v>
      </c>
      <c r="E44" s="19">
        <f t="shared" si="68"/>
        <v>1.0244599085714285</v>
      </c>
      <c r="F44" s="37">
        <v>14342438.720000001</v>
      </c>
      <c r="G44" s="37">
        <v>14000000</v>
      </c>
      <c r="H44" s="37">
        <f t="shared" si="2"/>
        <v>0</v>
      </c>
      <c r="I44" s="14">
        <f t="shared" si="69"/>
        <v>0.88821273378367593</v>
      </c>
      <c r="J44" s="37">
        <v>15131074.66</v>
      </c>
      <c r="K44" s="37">
        <v>17035417.399999999</v>
      </c>
      <c r="L44" s="37">
        <f t="shared" ref="L44:L50" si="114">IF(N44/O44&lt;$O$8/100,0,IF(N44/O44&gt;$N$8/100,3,$L$8*(N44/O44-$O$8/100)/(($N$8-$O$8)/100)))</f>
        <v>3</v>
      </c>
      <c r="M44" s="14">
        <f t="shared" si="70"/>
        <v>1.0244599085714285</v>
      </c>
      <c r="N44" s="31">
        <f t="shared" si="71"/>
        <v>14342438.720000001</v>
      </c>
      <c r="O44" s="37">
        <v>14000000</v>
      </c>
      <c r="P44" s="37">
        <f t="shared" ref="P44:P50" si="115">IF(R44/S44&lt;$S$8/100,0,IF(R44/S44&gt;$R$8/100,3,$P$8*(R44/S44-$S$8/100)/(($R$8-$S$8)/100)))</f>
        <v>2.0731910067551387</v>
      </c>
      <c r="Q44" s="14">
        <f t="shared" si="72"/>
        <v>0.88821273378367593</v>
      </c>
      <c r="R44" s="37">
        <f t="shared" si="58"/>
        <v>15131074.66</v>
      </c>
      <c r="S44" s="31">
        <f t="shared" si="59"/>
        <v>17035417.399999999</v>
      </c>
      <c r="T44" s="37">
        <f t="shared" si="73"/>
        <v>3</v>
      </c>
      <c r="U44" s="14">
        <f t="shared" si="74"/>
        <v>-7.3649377166963167E-2</v>
      </c>
      <c r="V44" s="24" t="s">
        <v>222</v>
      </c>
      <c r="W44" s="37">
        <v>0</v>
      </c>
      <c r="X44" s="37">
        <v>2150514.7799999998</v>
      </c>
      <c r="Y44" s="37">
        <v>2142514.7799999998</v>
      </c>
      <c r="Z44" s="37">
        <v>0</v>
      </c>
      <c r="AA44" s="37">
        <v>58290100</v>
      </c>
      <c r="AB44" s="37">
        <f t="shared" si="75"/>
        <v>3</v>
      </c>
      <c r="AC44" s="19">
        <f t="shared" si="76"/>
        <v>0</v>
      </c>
      <c r="AD44" s="37">
        <v>0</v>
      </c>
      <c r="AE44" s="37">
        <v>10496800</v>
      </c>
      <c r="AF44" s="37">
        <f t="shared" si="77"/>
        <v>1</v>
      </c>
      <c r="AG44" s="15">
        <f t="shared" si="78"/>
        <v>4</v>
      </c>
      <c r="AH44" s="15">
        <v>9</v>
      </c>
      <c r="AI44" s="15">
        <v>9</v>
      </c>
      <c r="AJ44" s="37"/>
      <c r="AK44" s="15"/>
      <c r="AL44" s="37"/>
      <c r="AM44" s="37"/>
      <c r="AN44" s="37"/>
      <c r="AO44" s="37"/>
      <c r="AP44" s="37"/>
      <c r="AQ44" s="37"/>
      <c r="AR44" s="37">
        <f t="shared" si="79"/>
        <v>0</v>
      </c>
      <c r="AS44" s="14">
        <f t="shared" si="80"/>
        <v>0.19746574982447482</v>
      </c>
      <c r="AT44" s="31">
        <f t="shared" si="81"/>
        <v>14342438.720000001</v>
      </c>
      <c r="AU44" s="37">
        <f t="shared" si="65"/>
        <v>58290100</v>
      </c>
      <c r="AV44" s="37">
        <f t="shared" si="66"/>
        <v>0</v>
      </c>
      <c r="AW44" s="14">
        <f t="shared" si="67"/>
        <v>-0.17411351960759969</v>
      </c>
      <c r="AX44" s="31">
        <f t="shared" si="82"/>
        <v>14342438.720000001</v>
      </c>
      <c r="AY44" s="37">
        <v>17366113.940000001</v>
      </c>
      <c r="AZ44" s="37">
        <v>2</v>
      </c>
      <c r="BA44" s="37">
        <f t="shared" si="83"/>
        <v>14342438.720000001</v>
      </c>
      <c r="BB44" s="37">
        <v>0</v>
      </c>
      <c r="BC44" s="37">
        <f t="shared" si="84"/>
        <v>1</v>
      </c>
      <c r="BD44" s="14">
        <f t="shared" si="85"/>
        <v>0</v>
      </c>
      <c r="BE44" s="37">
        <v>0</v>
      </c>
      <c r="BF44" s="37">
        <v>266693.17</v>
      </c>
      <c r="BG44" s="37">
        <f t="shared" si="86"/>
        <v>1</v>
      </c>
      <c r="BH44" s="37">
        <v>0</v>
      </c>
      <c r="BI44" s="37">
        <v>205474288.72</v>
      </c>
      <c r="BJ44" s="37">
        <f t="shared" si="87"/>
        <v>4</v>
      </c>
      <c r="BK44" s="14">
        <f t="shared" si="88"/>
        <v>0</v>
      </c>
      <c r="BL44" s="37">
        <v>0</v>
      </c>
      <c r="BM44" s="37">
        <v>72216257.180000007</v>
      </c>
      <c r="BN44" s="37">
        <v>1332377.7</v>
      </c>
      <c r="BO44" s="37">
        <v>12606411.84</v>
      </c>
      <c r="BP44" s="37">
        <f t="shared" si="63"/>
        <v>0</v>
      </c>
      <c r="BQ44" s="14">
        <f t="shared" si="64"/>
        <v>1.2568803585057218</v>
      </c>
      <c r="BR44" s="37">
        <v>23575600</v>
      </c>
      <c r="BS44" s="37">
        <v>29</v>
      </c>
      <c r="BT44" s="37">
        <v>12</v>
      </c>
      <c r="BU44" s="30">
        <v>53900.1</v>
      </c>
      <c r="BV44" s="37">
        <f t="shared" si="89"/>
        <v>2</v>
      </c>
      <c r="BW44" s="14">
        <f t="shared" si="90"/>
        <v>0.75956525425440891</v>
      </c>
      <c r="BX44" s="37">
        <v>55169152.740000002</v>
      </c>
      <c r="BY44" s="31">
        <f t="shared" si="91"/>
        <v>72632538.719999999</v>
      </c>
      <c r="BZ44" s="37">
        <f t="shared" si="92"/>
        <v>2</v>
      </c>
      <c r="CA44" s="17">
        <f t="shared" si="93"/>
        <v>2</v>
      </c>
      <c r="CB44" s="37">
        <v>5</v>
      </c>
      <c r="CC44" s="37">
        <v>5</v>
      </c>
      <c r="CD44" s="37">
        <v>5</v>
      </c>
      <c r="CE44" s="37">
        <f t="shared" si="113"/>
        <v>3</v>
      </c>
      <c r="CF44" s="14">
        <f t="shared" si="94"/>
        <v>1</v>
      </c>
      <c r="CG44" s="37">
        <v>3</v>
      </c>
      <c r="CH44" s="37">
        <v>3</v>
      </c>
      <c r="CI44" s="37">
        <f t="shared" si="95"/>
        <v>5</v>
      </c>
      <c r="CJ44" s="37"/>
      <c r="CK44" s="37">
        <f t="shared" si="96"/>
        <v>2</v>
      </c>
      <c r="CL44" s="18">
        <v>37</v>
      </c>
      <c r="CM44" s="18">
        <v>37</v>
      </c>
      <c r="CN44" s="37">
        <f t="shared" si="97"/>
        <v>3</v>
      </c>
      <c r="CO44" s="37"/>
      <c r="CP44" s="37">
        <f t="shared" si="98"/>
        <v>3</v>
      </c>
      <c r="CQ44" s="37"/>
      <c r="CR44" s="37">
        <f t="shared" si="99"/>
        <v>5</v>
      </c>
      <c r="CS44" s="37">
        <v>4</v>
      </c>
      <c r="CT44" s="37">
        <v>4</v>
      </c>
      <c r="CU44" s="37">
        <f t="shared" si="100"/>
        <v>5</v>
      </c>
      <c r="CV44" s="37">
        <v>6</v>
      </c>
      <c r="CW44" s="37">
        <v>6</v>
      </c>
      <c r="CX44" s="37">
        <f t="shared" si="101"/>
        <v>4</v>
      </c>
      <c r="CY44" s="37">
        <v>0</v>
      </c>
      <c r="CZ44" s="37">
        <v>159.4</v>
      </c>
      <c r="DA44" s="37">
        <f t="shared" si="102"/>
        <v>3.8374930760763943</v>
      </c>
      <c r="DB44" s="14">
        <f t="shared" si="103"/>
        <v>0.97471852497248279</v>
      </c>
      <c r="DC44" s="37">
        <v>73421.17</v>
      </c>
      <c r="DD44" s="37">
        <v>75325.509999999995</v>
      </c>
      <c r="DE44" s="37">
        <f t="shared" si="104"/>
        <v>3</v>
      </c>
      <c r="DF44" s="14">
        <f t="shared" si="105"/>
        <v>0</v>
      </c>
      <c r="DG44" s="37"/>
      <c r="DH44" s="37">
        <v>73421.17</v>
      </c>
      <c r="DI44" s="37">
        <f t="shared" si="106"/>
        <v>3</v>
      </c>
      <c r="DJ44" s="37"/>
      <c r="DK44" s="37"/>
      <c r="DL44" s="37">
        <f t="shared" si="107"/>
        <v>5</v>
      </c>
      <c r="DM44" s="16">
        <f t="shared" si="108"/>
        <v>1</v>
      </c>
      <c r="DN44" s="34">
        <v>12</v>
      </c>
      <c r="DO44" s="34">
        <v>12</v>
      </c>
      <c r="DP44" s="37">
        <f t="shared" si="109"/>
        <v>4</v>
      </c>
      <c r="DQ44" s="14">
        <f t="shared" si="110"/>
        <v>1</v>
      </c>
      <c r="DR44" s="34">
        <v>55</v>
      </c>
      <c r="DS44" s="34">
        <v>55</v>
      </c>
      <c r="DT44" s="22">
        <f t="shared" si="111"/>
        <v>72.910684082831523</v>
      </c>
      <c r="DU44" s="57">
        <f t="shared" si="112"/>
        <v>2</v>
      </c>
      <c r="DV44" s="57">
        <f t="shared" si="54"/>
        <v>35</v>
      </c>
    </row>
    <row r="45" spans="1:126" ht="45" hidden="1" x14ac:dyDescent="0.25">
      <c r="A45" s="44">
        <v>70</v>
      </c>
      <c r="B45" s="10" t="s">
        <v>148</v>
      </c>
      <c r="C45" s="10" t="s">
        <v>220</v>
      </c>
      <c r="D45" s="37">
        <f t="shared" si="62"/>
        <v>3</v>
      </c>
      <c r="E45" s="19">
        <f t="shared" si="68"/>
        <v>0.99003620130410708</v>
      </c>
      <c r="F45" s="34">
        <v>13482978.66</v>
      </c>
      <c r="G45" s="34">
        <v>13618672.369999999</v>
      </c>
      <c r="H45" s="37">
        <f t="shared" si="2"/>
        <v>2.3719180736505474</v>
      </c>
      <c r="I45" s="14">
        <f t="shared" si="69"/>
        <v>0.96325114863068129</v>
      </c>
      <c r="J45" s="34">
        <v>12981439.539999999</v>
      </c>
      <c r="K45" s="34">
        <v>13476692.51</v>
      </c>
      <c r="L45" s="37">
        <f t="shared" si="114"/>
        <v>3</v>
      </c>
      <c r="M45" s="14">
        <f t="shared" si="70"/>
        <v>8.9923156096355115</v>
      </c>
      <c r="N45" s="31">
        <f t="shared" si="71"/>
        <v>13482978.66</v>
      </c>
      <c r="O45" s="34">
        <v>1499388.95</v>
      </c>
      <c r="P45" s="37">
        <f t="shared" si="115"/>
        <v>3</v>
      </c>
      <c r="Q45" s="14">
        <f t="shared" si="72"/>
        <v>0.96325114863068129</v>
      </c>
      <c r="R45" s="37">
        <f t="shared" si="58"/>
        <v>12981439.539999999</v>
      </c>
      <c r="S45" s="31">
        <f t="shared" si="59"/>
        <v>13476692.51</v>
      </c>
      <c r="T45" s="37">
        <f t="shared" si="73"/>
        <v>3</v>
      </c>
      <c r="U45" s="14">
        <f t="shared" si="74"/>
        <v>-0.13973610529106001</v>
      </c>
      <c r="V45" s="37">
        <v>2463.83</v>
      </c>
      <c r="W45" s="37"/>
      <c r="X45" s="37">
        <v>15293523.439999999</v>
      </c>
      <c r="Y45" s="37">
        <v>5110286</v>
      </c>
      <c r="Z45" s="37"/>
      <c r="AA45" s="45">
        <v>145999100</v>
      </c>
      <c r="AB45" s="37">
        <f t="shared" si="75"/>
        <v>0</v>
      </c>
      <c r="AC45" s="19">
        <f t="shared" si="76"/>
        <v>0.1159953125603413</v>
      </c>
      <c r="AD45" s="37">
        <v>1249327.79</v>
      </c>
      <c r="AE45" s="37">
        <v>10770502.380000001</v>
      </c>
      <c r="AF45" s="37">
        <f t="shared" si="77"/>
        <v>0</v>
      </c>
      <c r="AG45" s="15">
        <f t="shared" si="78"/>
        <v>8</v>
      </c>
      <c r="AH45" s="15">
        <v>6</v>
      </c>
      <c r="AI45" s="15">
        <v>2</v>
      </c>
      <c r="AJ45" s="37"/>
      <c r="AK45" s="15"/>
      <c r="AL45" s="37"/>
      <c r="AM45" s="37"/>
      <c r="AN45" s="37"/>
      <c r="AO45" s="37"/>
      <c r="AP45" s="37"/>
      <c r="AQ45" s="37"/>
      <c r="AR45" s="37">
        <f t="shared" si="79"/>
        <v>0</v>
      </c>
      <c r="AS45" s="14">
        <f t="shared" si="80"/>
        <v>8.4542280695653435E-2</v>
      </c>
      <c r="AT45" s="31">
        <f t="shared" si="81"/>
        <v>13482978.66</v>
      </c>
      <c r="AU45" s="37">
        <f t="shared" si="65"/>
        <v>145999100</v>
      </c>
      <c r="AV45" s="37">
        <f t="shared" si="66"/>
        <v>2</v>
      </c>
      <c r="AW45" s="14">
        <f t="shared" si="67"/>
        <v>0.98184979020294261</v>
      </c>
      <c r="AX45" s="31">
        <f t="shared" si="82"/>
        <v>13482978.66</v>
      </c>
      <c r="AY45" s="37">
        <v>6803229.3499999996</v>
      </c>
      <c r="AZ45" s="37">
        <v>2</v>
      </c>
      <c r="BA45" s="37">
        <f t="shared" si="83"/>
        <v>13482978.66</v>
      </c>
      <c r="BB45" s="37">
        <v>0</v>
      </c>
      <c r="BC45" s="37">
        <f t="shared" si="84"/>
        <v>1</v>
      </c>
      <c r="BD45" s="14">
        <f t="shared" si="85"/>
        <v>0</v>
      </c>
      <c r="BE45" s="37"/>
      <c r="BF45" s="37">
        <v>1766312.59</v>
      </c>
      <c r="BG45" s="37">
        <f t="shared" si="86"/>
        <v>1</v>
      </c>
      <c r="BH45" s="37"/>
      <c r="BI45" s="37">
        <v>446862865.00999999</v>
      </c>
      <c r="BJ45" s="37">
        <f t="shared" si="87"/>
        <v>4</v>
      </c>
      <c r="BK45" s="14">
        <f t="shared" si="88"/>
        <v>0</v>
      </c>
      <c r="BL45" s="37"/>
      <c r="BM45" s="37">
        <v>223031799.50999999</v>
      </c>
      <c r="BN45" s="37"/>
      <c r="BO45" s="37">
        <v>7889369.2000000002</v>
      </c>
      <c r="BP45" s="37">
        <f t="shared" si="63"/>
        <v>0</v>
      </c>
      <c r="BQ45" s="14">
        <f t="shared" si="64"/>
        <v>1.3909433580005681</v>
      </c>
      <c r="BR45" s="34">
        <v>11245800</v>
      </c>
      <c r="BS45" s="34">
        <v>12.5</v>
      </c>
      <c r="BT45" s="34">
        <v>12</v>
      </c>
      <c r="BU45" s="34">
        <v>53900.11</v>
      </c>
      <c r="BV45" s="37">
        <f t="shared" si="89"/>
        <v>0</v>
      </c>
      <c r="BW45" s="14">
        <f t="shared" si="90"/>
        <v>0.65997823005801548</v>
      </c>
      <c r="BX45" s="34">
        <v>105254700</v>
      </c>
      <c r="BY45" s="31">
        <f t="shared" si="91"/>
        <v>159482078.66</v>
      </c>
      <c r="BZ45" s="37">
        <f t="shared" si="92"/>
        <v>2</v>
      </c>
      <c r="CA45" s="17">
        <f t="shared" si="93"/>
        <v>1</v>
      </c>
      <c r="CB45" s="34">
        <v>6</v>
      </c>
      <c r="CC45" s="34">
        <v>0</v>
      </c>
      <c r="CD45" s="34">
        <v>6</v>
      </c>
      <c r="CE45" s="37">
        <f t="shared" si="113"/>
        <v>3</v>
      </c>
      <c r="CF45" s="14">
        <f t="shared" si="94"/>
        <v>1</v>
      </c>
      <c r="CG45" s="34">
        <v>25</v>
      </c>
      <c r="CH45" s="34">
        <v>25</v>
      </c>
      <c r="CI45" s="37">
        <f t="shared" si="95"/>
        <v>5</v>
      </c>
      <c r="CJ45" s="37"/>
      <c r="CK45" s="37">
        <f t="shared" si="96"/>
        <v>2</v>
      </c>
      <c r="CL45" s="34">
        <v>35</v>
      </c>
      <c r="CM45" s="34">
        <v>35</v>
      </c>
      <c r="CN45" s="37">
        <f t="shared" si="97"/>
        <v>3</v>
      </c>
      <c r="CO45" s="37"/>
      <c r="CP45" s="37">
        <f t="shared" si="98"/>
        <v>3</v>
      </c>
      <c r="CQ45" s="8"/>
      <c r="CR45" s="37">
        <f t="shared" si="99"/>
        <v>5</v>
      </c>
      <c r="CS45" s="34">
        <v>4</v>
      </c>
      <c r="CT45" s="37">
        <v>4</v>
      </c>
      <c r="CU45" s="37">
        <f t="shared" si="100"/>
        <v>5</v>
      </c>
      <c r="CV45" s="37">
        <v>6</v>
      </c>
      <c r="CW45" s="37">
        <v>6</v>
      </c>
      <c r="CX45" s="37">
        <f t="shared" si="101"/>
        <v>4</v>
      </c>
      <c r="CY45" s="34">
        <v>0</v>
      </c>
      <c r="CZ45" s="34">
        <v>3.1968999999999999</v>
      </c>
      <c r="DA45" s="37">
        <f t="shared" si="102"/>
        <v>4</v>
      </c>
      <c r="DB45" s="14">
        <f t="shared" si="103"/>
        <v>0.99687634565975947</v>
      </c>
      <c r="DC45" s="49">
        <v>159042.35</v>
      </c>
      <c r="DD45" s="49">
        <v>159540.70000000001</v>
      </c>
      <c r="DE45" s="37">
        <f t="shared" si="104"/>
        <v>3</v>
      </c>
      <c r="DF45" s="14">
        <f t="shared" si="105"/>
        <v>0</v>
      </c>
      <c r="DG45" s="37">
        <v>0</v>
      </c>
      <c r="DH45" s="37">
        <v>147934</v>
      </c>
      <c r="DI45" s="37">
        <f t="shared" si="106"/>
        <v>0</v>
      </c>
      <c r="DJ45" s="35">
        <v>1</v>
      </c>
      <c r="DK45" s="37"/>
      <c r="DL45" s="37">
        <f t="shared" si="107"/>
        <v>5</v>
      </c>
      <c r="DM45" s="16">
        <f t="shared" si="108"/>
        <v>1</v>
      </c>
      <c r="DN45" s="34">
        <v>12</v>
      </c>
      <c r="DO45" s="34">
        <v>12</v>
      </c>
      <c r="DP45" s="37">
        <f t="shared" si="109"/>
        <v>4</v>
      </c>
      <c r="DQ45" s="14">
        <f t="shared" si="110"/>
        <v>1</v>
      </c>
      <c r="DR45" s="34">
        <v>105</v>
      </c>
      <c r="DS45" s="34">
        <v>105</v>
      </c>
      <c r="DT45" s="22">
        <f t="shared" si="111"/>
        <v>72.371918073650548</v>
      </c>
      <c r="DU45" s="57">
        <f t="shared" si="112"/>
        <v>2</v>
      </c>
      <c r="DV45" s="57">
        <f t="shared" si="54"/>
        <v>36</v>
      </c>
    </row>
    <row r="46" spans="1:126" ht="45" hidden="1" x14ac:dyDescent="0.25">
      <c r="A46" s="44">
        <v>14</v>
      </c>
      <c r="B46" s="10" t="s">
        <v>151</v>
      </c>
      <c r="C46" s="10" t="s">
        <v>233</v>
      </c>
      <c r="D46" s="37">
        <f t="shared" si="62"/>
        <v>3</v>
      </c>
      <c r="E46" s="19">
        <f t="shared" si="68"/>
        <v>1</v>
      </c>
      <c r="F46" s="37">
        <v>20665782.609999999</v>
      </c>
      <c r="G46" s="37">
        <v>20665782.609999999</v>
      </c>
      <c r="H46" s="37">
        <f t="shared" si="2"/>
        <v>0</v>
      </c>
      <c r="I46" s="14">
        <f t="shared" si="69"/>
        <v>0.66204235956991153</v>
      </c>
      <c r="J46" s="37">
        <v>19108452.879999999</v>
      </c>
      <c r="K46" s="37">
        <v>28862885.59</v>
      </c>
      <c r="L46" s="37">
        <f t="shared" si="114"/>
        <v>1.2949914670174016</v>
      </c>
      <c r="M46" s="14">
        <f t="shared" si="70"/>
        <v>0.83633276446782678</v>
      </c>
      <c r="N46" s="31">
        <f t="shared" si="71"/>
        <v>20665782.609999999</v>
      </c>
      <c r="O46" s="37">
        <v>24710000</v>
      </c>
      <c r="P46" s="37">
        <f t="shared" si="115"/>
        <v>0</v>
      </c>
      <c r="Q46" s="14">
        <f t="shared" si="72"/>
        <v>0.66204235956991153</v>
      </c>
      <c r="R46" s="37">
        <f t="shared" si="58"/>
        <v>19108452.879999999</v>
      </c>
      <c r="S46" s="31">
        <f t="shared" si="59"/>
        <v>28862885.59</v>
      </c>
      <c r="T46" s="37">
        <f t="shared" si="73"/>
        <v>3</v>
      </c>
      <c r="U46" s="14">
        <f t="shared" si="74"/>
        <v>-7.3780758947266697E-2</v>
      </c>
      <c r="V46" s="24" t="s">
        <v>222</v>
      </c>
      <c r="W46" s="37">
        <v>0</v>
      </c>
      <c r="X46" s="37">
        <v>6871128.2999999998</v>
      </c>
      <c r="Y46" s="37">
        <v>6871128.2999999998</v>
      </c>
      <c r="Z46" s="37">
        <v>0</v>
      </c>
      <c r="AA46" s="37">
        <v>186258000</v>
      </c>
      <c r="AB46" s="37">
        <f t="shared" si="75"/>
        <v>3</v>
      </c>
      <c r="AC46" s="19">
        <f t="shared" si="76"/>
        <v>0</v>
      </c>
      <c r="AD46" s="37">
        <v>0</v>
      </c>
      <c r="AE46" s="37">
        <v>165444840.90000001</v>
      </c>
      <c r="AF46" s="37">
        <f t="shared" si="77"/>
        <v>1</v>
      </c>
      <c r="AG46" s="15">
        <f t="shared" si="78"/>
        <v>6</v>
      </c>
      <c r="AH46" s="15">
        <v>10</v>
      </c>
      <c r="AI46" s="15">
        <v>8</v>
      </c>
      <c r="AJ46" s="37"/>
      <c r="AK46" s="15"/>
      <c r="AL46" s="37"/>
      <c r="AM46" s="37"/>
      <c r="AN46" s="37"/>
      <c r="AO46" s="37"/>
      <c r="AP46" s="37"/>
      <c r="AQ46" s="37"/>
      <c r="AR46" s="37">
        <f t="shared" si="79"/>
        <v>0</v>
      </c>
      <c r="AS46" s="14">
        <f t="shared" si="80"/>
        <v>9.9871471269930692E-2</v>
      </c>
      <c r="AT46" s="31">
        <f t="shared" si="81"/>
        <v>20665782.609999999</v>
      </c>
      <c r="AU46" s="37">
        <f t="shared" si="65"/>
        <v>186258000</v>
      </c>
      <c r="AV46" s="37">
        <f t="shared" si="66"/>
        <v>0</v>
      </c>
      <c r="AW46" s="14">
        <f t="shared" si="67"/>
        <v>-4.9043857332791707E-2</v>
      </c>
      <c r="AX46" s="31">
        <f t="shared" si="82"/>
        <v>20665782.609999999</v>
      </c>
      <c r="AY46" s="37">
        <v>21731583.280000001</v>
      </c>
      <c r="AZ46" s="37">
        <v>2</v>
      </c>
      <c r="BA46" s="37">
        <f t="shared" si="83"/>
        <v>20665782.609999999</v>
      </c>
      <c r="BB46" s="37">
        <v>0</v>
      </c>
      <c r="BC46" s="37">
        <f t="shared" si="84"/>
        <v>1</v>
      </c>
      <c r="BD46" s="14">
        <f t="shared" si="85"/>
        <v>0</v>
      </c>
      <c r="BE46" s="37">
        <v>0</v>
      </c>
      <c r="BF46" s="37">
        <v>1956442.34</v>
      </c>
      <c r="BG46" s="37">
        <f t="shared" si="86"/>
        <v>1</v>
      </c>
      <c r="BH46" s="37">
        <v>0</v>
      </c>
      <c r="BI46" s="37">
        <v>576743137.40999997</v>
      </c>
      <c r="BJ46" s="37">
        <f t="shared" si="87"/>
        <v>4</v>
      </c>
      <c r="BK46" s="14">
        <f t="shared" si="88"/>
        <v>0</v>
      </c>
      <c r="BL46" s="37">
        <v>0</v>
      </c>
      <c r="BM46" s="37">
        <v>91568686.159999996</v>
      </c>
      <c r="BN46" s="37">
        <v>0</v>
      </c>
      <c r="BO46" s="37">
        <v>12889827.869999999</v>
      </c>
      <c r="BP46" s="37">
        <f t="shared" si="63"/>
        <v>2</v>
      </c>
      <c r="BQ46" s="14">
        <f t="shared" si="64"/>
        <v>0.96132500035419766</v>
      </c>
      <c r="BR46" s="37">
        <v>61867723.299999997</v>
      </c>
      <c r="BS46" s="37">
        <v>99.5</v>
      </c>
      <c r="BT46" s="37">
        <v>12</v>
      </c>
      <c r="BU46" s="30">
        <v>53900.1</v>
      </c>
      <c r="BV46" s="37">
        <f t="shared" si="89"/>
        <v>0</v>
      </c>
      <c r="BW46" s="14">
        <f t="shared" si="90"/>
        <v>0.64883671855664027</v>
      </c>
      <c r="BX46" s="37">
        <v>134259748.09999999</v>
      </c>
      <c r="BY46" s="31">
        <f t="shared" si="91"/>
        <v>206923782.61000001</v>
      </c>
      <c r="BZ46" s="37">
        <f t="shared" si="92"/>
        <v>2</v>
      </c>
      <c r="CA46" s="17">
        <f t="shared" si="93"/>
        <v>2</v>
      </c>
      <c r="CB46" s="37">
        <v>5</v>
      </c>
      <c r="CC46" s="37">
        <v>5</v>
      </c>
      <c r="CD46" s="37">
        <v>5</v>
      </c>
      <c r="CE46" s="37">
        <f t="shared" si="113"/>
        <v>3</v>
      </c>
      <c r="CF46" s="14">
        <f t="shared" si="94"/>
        <v>1</v>
      </c>
      <c r="CG46" s="37">
        <v>4</v>
      </c>
      <c r="CH46" s="37">
        <v>4</v>
      </c>
      <c r="CI46" s="37">
        <f t="shared" si="95"/>
        <v>5</v>
      </c>
      <c r="CJ46" s="37">
        <v>0</v>
      </c>
      <c r="CK46" s="37">
        <f t="shared" si="96"/>
        <v>2</v>
      </c>
      <c r="CL46" s="18">
        <v>35</v>
      </c>
      <c r="CM46" s="18">
        <v>35</v>
      </c>
      <c r="CN46" s="37">
        <f t="shared" si="97"/>
        <v>3</v>
      </c>
      <c r="CO46" s="37">
        <v>0</v>
      </c>
      <c r="CP46" s="37">
        <f t="shared" si="98"/>
        <v>3</v>
      </c>
      <c r="CQ46" s="37">
        <v>0</v>
      </c>
      <c r="CR46" s="37">
        <f t="shared" si="99"/>
        <v>5</v>
      </c>
      <c r="CS46" s="37">
        <v>4</v>
      </c>
      <c r="CT46" s="37">
        <v>4</v>
      </c>
      <c r="CU46" s="37">
        <f t="shared" si="100"/>
        <v>5</v>
      </c>
      <c r="CV46" s="37">
        <v>6</v>
      </c>
      <c r="CW46" s="37">
        <v>6</v>
      </c>
      <c r="CX46" s="37">
        <f t="shared" si="101"/>
        <v>4</v>
      </c>
      <c r="CY46" s="37">
        <v>0</v>
      </c>
      <c r="CZ46" s="37">
        <v>71.47</v>
      </c>
      <c r="DA46" s="37">
        <f t="shared" si="102"/>
        <v>4</v>
      </c>
      <c r="DB46" s="14">
        <f t="shared" si="103"/>
        <v>1</v>
      </c>
      <c r="DC46" s="37">
        <v>262822.09999999998</v>
      </c>
      <c r="DD46" s="37">
        <v>262822.09999999998</v>
      </c>
      <c r="DE46" s="37">
        <f t="shared" si="104"/>
        <v>3</v>
      </c>
      <c r="DF46" s="14">
        <f t="shared" si="105"/>
        <v>0</v>
      </c>
      <c r="DG46" s="37">
        <v>0</v>
      </c>
      <c r="DH46" s="37">
        <v>262822.09999999998</v>
      </c>
      <c r="DI46" s="37">
        <f t="shared" si="106"/>
        <v>3</v>
      </c>
      <c r="DJ46" s="37"/>
      <c r="DK46" s="37"/>
      <c r="DL46" s="37">
        <f t="shared" si="107"/>
        <v>5</v>
      </c>
      <c r="DM46" s="16">
        <f t="shared" si="108"/>
        <v>1</v>
      </c>
      <c r="DN46" s="34">
        <v>33</v>
      </c>
      <c r="DO46" s="34">
        <v>33</v>
      </c>
      <c r="DP46" s="37">
        <f t="shared" si="109"/>
        <v>4</v>
      </c>
      <c r="DQ46" s="14">
        <f t="shared" si="110"/>
        <v>1</v>
      </c>
      <c r="DR46" s="34">
        <v>181</v>
      </c>
      <c r="DS46" s="34">
        <v>181</v>
      </c>
      <c r="DT46" s="22">
        <f t="shared" si="111"/>
        <v>72.294991467017411</v>
      </c>
      <c r="DU46" s="57">
        <f t="shared" si="112"/>
        <v>2</v>
      </c>
      <c r="DV46" s="57">
        <f t="shared" si="54"/>
        <v>37</v>
      </c>
    </row>
    <row r="47" spans="1:126" ht="60" hidden="1" x14ac:dyDescent="0.25">
      <c r="A47" s="44">
        <v>10</v>
      </c>
      <c r="B47" s="10" t="s">
        <v>148</v>
      </c>
      <c r="C47" s="10" t="s">
        <v>159</v>
      </c>
      <c r="D47" s="37">
        <f t="shared" si="62"/>
        <v>2.9072545837794421</v>
      </c>
      <c r="E47" s="19">
        <f t="shared" si="68"/>
        <v>0.97752678890078515</v>
      </c>
      <c r="F47" s="37">
        <v>10956120.25</v>
      </c>
      <c r="G47" s="37">
        <v>11208000</v>
      </c>
      <c r="H47" s="37">
        <f t="shared" si="2"/>
        <v>1.9038449210385444</v>
      </c>
      <c r="I47" s="14">
        <f t="shared" si="69"/>
        <v>0.95076919789436121</v>
      </c>
      <c r="J47" s="37">
        <v>10656221.17</v>
      </c>
      <c r="K47" s="37">
        <v>11208000</v>
      </c>
      <c r="L47" s="37">
        <f t="shared" si="114"/>
        <v>3</v>
      </c>
      <c r="M47" s="14">
        <f t="shared" si="70"/>
        <v>0.98703786036036034</v>
      </c>
      <c r="N47" s="31">
        <f t="shared" si="71"/>
        <v>10956120.25</v>
      </c>
      <c r="O47" s="37">
        <v>11100000</v>
      </c>
      <c r="P47" s="37">
        <f t="shared" si="115"/>
        <v>3</v>
      </c>
      <c r="Q47" s="14">
        <f t="shared" si="72"/>
        <v>0.95076919789436121</v>
      </c>
      <c r="R47" s="37">
        <f t="shared" si="58"/>
        <v>10656221.17</v>
      </c>
      <c r="S47" s="31">
        <f t="shared" si="59"/>
        <v>11208000</v>
      </c>
      <c r="T47" s="37">
        <f t="shared" si="73"/>
        <v>3</v>
      </c>
      <c r="U47" s="14">
        <f t="shared" si="74"/>
        <v>-0.18720549036288969</v>
      </c>
      <c r="V47" s="37">
        <v>6964.68</v>
      </c>
      <c r="W47" s="37">
        <v>0</v>
      </c>
      <c r="X47" s="37">
        <v>7837292.6500000004</v>
      </c>
      <c r="Y47" s="37">
        <v>7837292.6500000004</v>
      </c>
      <c r="Z47" s="37">
        <v>0</v>
      </c>
      <c r="AA47" s="37">
        <v>83692100</v>
      </c>
      <c r="AB47" s="37">
        <f t="shared" si="75"/>
        <v>0</v>
      </c>
      <c r="AC47" s="19">
        <f t="shared" si="76"/>
        <v>1.899003091921125E-2</v>
      </c>
      <c r="AD47" s="37">
        <v>324082.90999999997</v>
      </c>
      <c r="AE47" s="37">
        <v>17065949.57</v>
      </c>
      <c r="AF47" s="37">
        <f t="shared" si="77"/>
        <v>0</v>
      </c>
      <c r="AG47" s="15">
        <f t="shared" si="78"/>
        <v>16</v>
      </c>
      <c r="AH47" s="15">
        <v>16</v>
      </c>
      <c r="AI47" s="15">
        <v>4</v>
      </c>
      <c r="AJ47" s="37"/>
      <c r="AK47" s="15"/>
      <c r="AL47" s="37"/>
      <c r="AM47" s="37"/>
      <c r="AN47" s="37"/>
      <c r="AO47" s="37"/>
      <c r="AP47" s="37"/>
      <c r="AQ47" s="37"/>
      <c r="AR47" s="37">
        <f t="shared" si="79"/>
        <v>0</v>
      </c>
      <c r="AS47" s="14">
        <f t="shared" si="80"/>
        <v>0.11575622046627972</v>
      </c>
      <c r="AT47" s="31">
        <f t="shared" si="81"/>
        <v>10956120.25</v>
      </c>
      <c r="AU47" s="37">
        <f t="shared" si="65"/>
        <v>83692100</v>
      </c>
      <c r="AV47" s="37">
        <f t="shared" si="66"/>
        <v>0</v>
      </c>
      <c r="AW47" s="14">
        <f t="shared" si="67"/>
        <v>-0.69886106602189602</v>
      </c>
      <c r="AX47" s="31">
        <f t="shared" si="82"/>
        <v>10956120.25</v>
      </c>
      <c r="AY47" s="37">
        <v>36382277.460000001</v>
      </c>
      <c r="AZ47" s="37">
        <v>2</v>
      </c>
      <c r="BA47" s="37">
        <f t="shared" si="83"/>
        <v>10956120.25</v>
      </c>
      <c r="BB47" s="37">
        <v>0</v>
      </c>
      <c r="BC47" s="37">
        <f t="shared" si="84"/>
        <v>1</v>
      </c>
      <c r="BD47" s="14">
        <f t="shared" si="85"/>
        <v>0</v>
      </c>
      <c r="BE47" s="37">
        <v>0</v>
      </c>
      <c r="BF47" s="37">
        <v>3429783.83</v>
      </c>
      <c r="BG47" s="37">
        <f t="shared" si="86"/>
        <v>1</v>
      </c>
      <c r="BH47" s="37">
        <v>0</v>
      </c>
      <c r="BI47" s="37">
        <v>276669298.36000001</v>
      </c>
      <c r="BJ47" s="37">
        <f t="shared" si="87"/>
        <v>4</v>
      </c>
      <c r="BK47" s="14">
        <f t="shared" si="88"/>
        <v>0</v>
      </c>
      <c r="BL47" s="37">
        <v>0</v>
      </c>
      <c r="BM47" s="37">
        <v>146110605.13999999</v>
      </c>
      <c r="BN47" s="37">
        <v>872840.28</v>
      </c>
      <c r="BO47" s="37">
        <v>13307784.17</v>
      </c>
      <c r="BP47" s="37">
        <f t="shared" si="63"/>
        <v>0</v>
      </c>
      <c r="BQ47" s="14">
        <f t="shared" si="64"/>
        <v>0.94784387928121661</v>
      </c>
      <c r="BR47" s="37">
        <v>30898554.550000001</v>
      </c>
      <c r="BS47" s="37">
        <v>50.4</v>
      </c>
      <c r="BT47" s="37">
        <v>12</v>
      </c>
      <c r="BU47" s="30">
        <v>53900.1</v>
      </c>
      <c r="BV47" s="37">
        <f t="shared" si="89"/>
        <v>0</v>
      </c>
      <c r="BW47" s="14">
        <f t="shared" si="90"/>
        <v>0.66043473849683931</v>
      </c>
      <c r="BX47" s="37">
        <v>62508972.590000004</v>
      </c>
      <c r="BY47" s="31">
        <f t="shared" si="91"/>
        <v>94648220.25</v>
      </c>
      <c r="BZ47" s="37">
        <f t="shared" si="92"/>
        <v>2</v>
      </c>
      <c r="CA47" s="17">
        <f t="shared" si="93"/>
        <v>1.75</v>
      </c>
      <c r="CB47" s="37">
        <v>4</v>
      </c>
      <c r="CC47" s="37">
        <v>3</v>
      </c>
      <c r="CD47" s="37">
        <v>4</v>
      </c>
      <c r="CE47" s="37">
        <f t="shared" si="113"/>
        <v>3</v>
      </c>
      <c r="CF47" s="14">
        <f t="shared" si="94"/>
        <v>1</v>
      </c>
      <c r="CG47" s="37">
        <v>1</v>
      </c>
      <c r="CH47" s="37">
        <v>1</v>
      </c>
      <c r="CI47" s="37">
        <f t="shared" si="95"/>
        <v>5</v>
      </c>
      <c r="CJ47" s="37">
        <v>0</v>
      </c>
      <c r="CK47" s="37">
        <f t="shared" si="96"/>
        <v>0</v>
      </c>
      <c r="CL47" s="18">
        <v>30</v>
      </c>
      <c r="CM47" s="18">
        <v>35</v>
      </c>
      <c r="CN47" s="37">
        <f t="shared" si="97"/>
        <v>3</v>
      </c>
      <c r="CO47" s="37">
        <v>0</v>
      </c>
      <c r="CP47" s="37">
        <f t="shared" si="98"/>
        <v>3</v>
      </c>
      <c r="CQ47" s="37">
        <v>0</v>
      </c>
      <c r="CR47" s="37">
        <f t="shared" si="99"/>
        <v>5</v>
      </c>
      <c r="CS47" s="37">
        <v>4</v>
      </c>
      <c r="CT47" s="37">
        <v>4</v>
      </c>
      <c r="CU47" s="37">
        <f t="shared" si="100"/>
        <v>5</v>
      </c>
      <c r="CV47" s="37">
        <v>6</v>
      </c>
      <c r="CW47" s="37">
        <v>6</v>
      </c>
      <c r="CX47" s="37">
        <f t="shared" si="101"/>
        <v>4</v>
      </c>
      <c r="CY47" s="37">
        <v>0</v>
      </c>
      <c r="CZ47" s="37">
        <v>168.38</v>
      </c>
      <c r="DA47" s="37">
        <f t="shared" si="102"/>
        <v>4</v>
      </c>
      <c r="DB47" s="14">
        <f t="shared" si="103"/>
        <v>0.99992699745999336</v>
      </c>
      <c r="DC47" s="58">
        <v>95469.16</v>
      </c>
      <c r="DD47" s="58">
        <v>95476.13</v>
      </c>
      <c r="DE47" s="37">
        <f t="shared" si="104"/>
        <v>3</v>
      </c>
      <c r="DF47" s="14">
        <f t="shared" si="105"/>
        <v>0</v>
      </c>
      <c r="DG47" s="37">
        <v>0</v>
      </c>
      <c r="DH47" s="37">
        <v>123255</v>
      </c>
      <c r="DI47" s="37">
        <f t="shared" si="106"/>
        <v>3</v>
      </c>
      <c r="DJ47" s="37"/>
      <c r="DK47" s="37"/>
      <c r="DL47" s="37">
        <f t="shared" si="107"/>
        <v>5</v>
      </c>
      <c r="DM47" s="16">
        <f t="shared" si="108"/>
        <v>1</v>
      </c>
      <c r="DN47" s="34">
        <v>15</v>
      </c>
      <c r="DO47" s="34">
        <v>15</v>
      </c>
      <c r="DP47" s="37">
        <f t="shared" si="109"/>
        <v>4</v>
      </c>
      <c r="DQ47" s="14">
        <f t="shared" si="110"/>
        <v>1</v>
      </c>
      <c r="DR47" s="34">
        <v>90</v>
      </c>
      <c r="DS47" s="34">
        <v>90</v>
      </c>
      <c r="DT47" s="22">
        <f t="shared" si="111"/>
        <v>70.811099504817989</v>
      </c>
      <c r="DU47" s="57">
        <f t="shared" si="112"/>
        <v>2</v>
      </c>
      <c r="DV47" s="57">
        <f t="shared" si="54"/>
        <v>38</v>
      </c>
    </row>
    <row r="48" spans="1:126" ht="45" hidden="1" x14ac:dyDescent="0.25">
      <c r="A48" s="13">
        <v>3</v>
      </c>
      <c r="B48" s="10" t="s">
        <v>151</v>
      </c>
      <c r="C48" s="10" t="s">
        <v>152</v>
      </c>
      <c r="D48" s="37">
        <f t="shared" si="62"/>
        <v>3</v>
      </c>
      <c r="E48" s="19">
        <f t="shared" si="68"/>
        <v>0.9832410989010989</v>
      </c>
      <c r="F48" s="37">
        <v>1118436.75</v>
      </c>
      <c r="G48" s="37">
        <v>1137500</v>
      </c>
      <c r="H48" s="37">
        <f t="shared" si="2"/>
        <v>0</v>
      </c>
      <c r="I48" s="14">
        <f t="shared" si="69"/>
        <v>0.85629976937715246</v>
      </c>
      <c r="J48" s="37">
        <v>1424877.55</v>
      </c>
      <c r="K48" s="37">
        <v>1663993.85</v>
      </c>
      <c r="L48" s="37">
        <f t="shared" si="114"/>
        <v>3</v>
      </c>
      <c r="M48" s="14">
        <f t="shared" si="70"/>
        <v>1.1968807448976608</v>
      </c>
      <c r="N48" s="31">
        <f t="shared" si="71"/>
        <v>1118436.75</v>
      </c>
      <c r="O48" s="37">
        <v>934459.64</v>
      </c>
      <c r="P48" s="37">
        <f t="shared" si="115"/>
        <v>1.5944965406572869</v>
      </c>
      <c r="Q48" s="14">
        <f t="shared" si="72"/>
        <v>0.85629976937715246</v>
      </c>
      <c r="R48" s="37">
        <f t="shared" si="58"/>
        <v>1424877.55</v>
      </c>
      <c r="S48" s="31">
        <f t="shared" si="59"/>
        <v>1663993.85</v>
      </c>
      <c r="T48" s="37">
        <f t="shared" si="73"/>
        <v>3</v>
      </c>
      <c r="U48" s="14">
        <f t="shared" si="74"/>
        <v>-4.5636074261533197E-2</v>
      </c>
      <c r="V48" s="24" t="s">
        <v>222</v>
      </c>
      <c r="W48" s="37">
        <v>0</v>
      </c>
      <c r="X48" s="37">
        <v>1207309.19</v>
      </c>
      <c r="Y48" s="37">
        <v>1207309.19</v>
      </c>
      <c r="Z48" s="37">
        <v>0</v>
      </c>
      <c r="AA48" s="37">
        <v>52910300</v>
      </c>
      <c r="AB48" s="37">
        <f t="shared" si="75"/>
        <v>0</v>
      </c>
      <c r="AC48" s="19">
        <f t="shared" si="76"/>
        <v>10.051469647766666</v>
      </c>
      <c r="AD48" s="37">
        <v>6054281.6100000003</v>
      </c>
      <c r="AE48" s="37">
        <v>602328</v>
      </c>
      <c r="AF48" s="37">
        <f t="shared" si="77"/>
        <v>1</v>
      </c>
      <c r="AG48" s="15">
        <f t="shared" si="78"/>
        <v>4</v>
      </c>
      <c r="AH48" s="15">
        <v>19</v>
      </c>
      <c r="AI48" s="15">
        <v>19</v>
      </c>
      <c r="AJ48" s="37"/>
      <c r="AK48" s="15"/>
      <c r="AL48" s="37"/>
      <c r="AM48" s="37"/>
      <c r="AN48" s="37"/>
      <c r="AO48" s="37"/>
      <c r="AP48" s="37"/>
      <c r="AQ48" s="37"/>
      <c r="AR48" s="37">
        <f t="shared" si="79"/>
        <v>0</v>
      </c>
      <c r="AS48" s="14">
        <f t="shared" si="80"/>
        <v>2.0700775499808442E-2</v>
      </c>
      <c r="AT48" s="31">
        <f t="shared" si="81"/>
        <v>1118436.75</v>
      </c>
      <c r="AU48" s="37">
        <f t="shared" si="65"/>
        <v>52910300</v>
      </c>
      <c r="AV48" s="37">
        <f t="shared" si="66"/>
        <v>0</v>
      </c>
      <c r="AW48" s="14">
        <f t="shared" si="67"/>
        <v>-0.36064986136921806</v>
      </c>
      <c r="AX48" s="31">
        <f t="shared" si="82"/>
        <v>1118436.75</v>
      </c>
      <c r="AY48" s="37">
        <v>1749333.71</v>
      </c>
      <c r="AZ48" s="37">
        <v>2</v>
      </c>
      <c r="BA48" s="37">
        <f t="shared" si="83"/>
        <v>1118436.75</v>
      </c>
      <c r="BB48" s="37">
        <v>0</v>
      </c>
      <c r="BC48" s="37">
        <f t="shared" si="84"/>
        <v>1</v>
      </c>
      <c r="BD48" s="14">
        <f t="shared" si="85"/>
        <v>0</v>
      </c>
      <c r="BE48" s="37">
        <v>0</v>
      </c>
      <c r="BF48" s="37">
        <v>6054281.6100000003</v>
      </c>
      <c r="BG48" s="37">
        <f t="shared" si="86"/>
        <v>1</v>
      </c>
      <c r="BH48" s="37">
        <v>0</v>
      </c>
      <c r="BI48" s="37">
        <v>168337400</v>
      </c>
      <c r="BJ48" s="37">
        <f t="shared" si="87"/>
        <v>4</v>
      </c>
      <c r="BK48" s="14">
        <f t="shared" si="88"/>
        <v>0</v>
      </c>
      <c r="BL48" s="37">
        <v>0</v>
      </c>
      <c r="BM48" s="37">
        <v>11978829.539999999</v>
      </c>
      <c r="BN48" s="37">
        <v>0</v>
      </c>
      <c r="BO48" s="37">
        <v>2620020.85</v>
      </c>
      <c r="BP48" s="37">
        <f t="shared" si="63"/>
        <v>0</v>
      </c>
      <c r="BQ48" s="14">
        <f t="shared" si="64"/>
        <v>1.0905123505795862</v>
      </c>
      <c r="BR48" s="37">
        <v>18621100</v>
      </c>
      <c r="BS48" s="37">
        <v>26.4</v>
      </c>
      <c r="BT48" s="37">
        <v>12</v>
      </c>
      <c r="BU48" s="30">
        <v>53900.1</v>
      </c>
      <c r="BV48" s="37">
        <f t="shared" si="89"/>
        <v>0</v>
      </c>
      <c r="BW48" s="14">
        <f t="shared" si="90"/>
        <v>0.83671536443983208</v>
      </c>
      <c r="BX48" s="37">
        <v>45206674.159999996</v>
      </c>
      <c r="BY48" s="31">
        <f t="shared" si="91"/>
        <v>54028736.75</v>
      </c>
      <c r="BZ48" s="37">
        <f t="shared" si="92"/>
        <v>2</v>
      </c>
      <c r="CA48" s="17">
        <f t="shared" si="93"/>
        <v>2</v>
      </c>
      <c r="CB48" s="37">
        <v>4</v>
      </c>
      <c r="CC48" s="37">
        <v>4</v>
      </c>
      <c r="CD48" s="37">
        <v>4</v>
      </c>
      <c r="CE48" s="37">
        <f t="shared" si="113"/>
        <v>3</v>
      </c>
      <c r="CF48" s="14">
        <f t="shared" si="94"/>
        <v>1</v>
      </c>
      <c r="CG48" s="37">
        <v>4</v>
      </c>
      <c r="CH48" s="37">
        <v>4</v>
      </c>
      <c r="CI48" s="37">
        <f t="shared" si="95"/>
        <v>5</v>
      </c>
      <c r="CJ48" s="37">
        <v>0</v>
      </c>
      <c r="CK48" s="37">
        <f t="shared" si="96"/>
        <v>2</v>
      </c>
      <c r="CL48" s="18">
        <v>36</v>
      </c>
      <c r="CM48" s="18">
        <v>36</v>
      </c>
      <c r="CN48" s="37">
        <f t="shared" si="97"/>
        <v>3</v>
      </c>
      <c r="CO48" s="37">
        <v>0</v>
      </c>
      <c r="CP48" s="37">
        <f t="shared" si="98"/>
        <v>3</v>
      </c>
      <c r="CQ48" s="37">
        <v>0</v>
      </c>
      <c r="CR48" s="37">
        <f t="shared" si="99"/>
        <v>5</v>
      </c>
      <c r="CS48" s="37">
        <v>4</v>
      </c>
      <c r="CT48" s="37">
        <v>4</v>
      </c>
      <c r="CU48" s="37">
        <f t="shared" si="100"/>
        <v>4.166666666666667</v>
      </c>
      <c r="CV48" s="37">
        <v>5</v>
      </c>
      <c r="CW48" s="37">
        <v>6</v>
      </c>
      <c r="CX48" s="37">
        <f t="shared" si="101"/>
        <v>4</v>
      </c>
      <c r="CY48" s="37">
        <v>0</v>
      </c>
      <c r="CZ48" s="37">
        <v>63.7</v>
      </c>
      <c r="DA48" s="37">
        <f t="shared" si="102"/>
        <v>4</v>
      </c>
      <c r="DB48" s="14">
        <f t="shared" si="103"/>
        <v>1</v>
      </c>
      <c r="DC48" s="37">
        <v>52910.3</v>
      </c>
      <c r="DD48" s="37">
        <v>52910.3</v>
      </c>
      <c r="DE48" s="37">
        <f t="shared" si="104"/>
        <v>3</v>
      </c>
      <c r="DF48" s="14">
        <f t="shared" si="105"/>
        <v>0</v>
      </c>
      <c r="DG48" s="37">
        <v>0</v>
      </c>
      <c r="DH48" s="37">
        <v>52910.3</v>
      </c>
      <c r="DI48" s="37">
        <f t="shared" si="106"/>
        <v>3</v>
      </c>
      <c r="DJ48" s="37"/>
      <c r="DK48" s="37"/>
      <c r="DL48" s="37">
        <f t="shared" si="107"/>
        <v>5</v>
      </c>
      <c r="DM48" s="16">
        <f t="shared" si="108"/>
        <v>1</v>
      </c>
      <c r="DN48" s="34">
        <v>16</v>
      </c>
      <c r="DO48" s="34">
        <v>16</v>
      </c>
      <c r="DP48" s="37">
        <f t="shared" si="109"/>
        <v>4</v>
      </c>
      <c r="DQ48" s="14">
        <f t="shared" si="110"/>
        <v>1</v>
      </c>
      <c r="DR48" s="34">
        <v>47</v>
      </c>
      <c r="DS48" s="34">
        <v>47</v>
      </c>
      <c r="DT48" s="22">
        <f t="shared" si="111"/>
        <v>69.76116320732396</v>
      </c>
      <c r="DU48" s="57">
        <f t="shared" si="112"/>
        <v>3</v>
      </c>
      <c r="DV48" s="57">
        <f t="shared" si="54"/>
        <v>39</v>
      </c>
    </row>
    <row r="49" spans="1:126" ht="45" hidden="1" x14ac:dyDescent="0.25">
      <c r="A49" s="13">
        <v>25</v>
      </c>
      <c r="B49" s="10" t="s">
        <v>148</v>
      </c>
      <c r="C49" s="10" t="s">
        <v>173</v>
      </c>
      <c r="D49" s="37">
        <f t="shared" si="62"/>
        <v>1.7827978187117079</v>
      </c>
      <c r="E49" s="19">
        <f t="shared" si="68"/>
        <v>0.94754127516564557</v>
      </c>
      <c r="F49" s="37">
        <v>23190197.390000001</v>
      </c>
      <c r="G49" s="37">
        <v>24474076.219999999</v>
      </c>
      <c r="H49" s="37">
        <f t="shared" si="2"/>
        <v>0</v>
      </c>
      <c r="I49" s="14">
        <f t="shared" si="69"/>
        <v>0.75766635221122058</v>
      </c>
      <c r="J49" s="37">
        <v>20048403.199999999</v>
      </c>
      <c r="K49" s="37">
        <v>26460727.920000002</v>
      </c>
      <c r="L49" s="37">
        <f t="shared" si="114"/>
        <v>2.8631133720628035</v>
      </c>
      <c r="M49" s="14">
        <f t="shared" si="70"/>
        <v>0.94087422480418692</v>
      </c>
      <c r="N49" s="31">
        <f t="shared" si="71"/>
        <v>23190197.390000001</v>
      </c>
      <c r="O49" s="37">
        <v>24647499.93</v>
      </c>
      <c r="P49" s="37">
        <f t="shared" si="115"/>
        <v>0.11499528316830876</v>
      </c>
      <c r="Q49" s="14">
        <f t="shared" si="72"/>
        <v>0.75766635221122058</v>
      </c>
      <c r="R49" s="37">
        <f t="shared" si="58"/>
        <v>20048403.199999999</v>
      </c>
      <c r="S49" s="31">
        <f t="shared" si="59"/>
        <v>26460727.920000002</v>
      </c>
      <c r="T49" s="37">
        <f t="shared" si="73"/>
        <v>3</v>
      </c>
      <c r="U49" s="14">
        <f t="shared" si="74"/>
        <v>-6.7360667498392798E-2</v>
      </c>
      <c r="V49" s="24" t="s">
        <v>222</v>
      </c>
      <c r="W49" s="37">
        <v>0</v>
      </c>
      <c r="X49" s="37">
        <v>4411200.88</v>
      </c>
      <c r="Y49" s="37">
        <v>4411200.88</v>
      </c>
      <c r="Z49" s="37">
        <v>0</v>
      </c>
      <c r="AA49" s="37">
        <v>130972600</v>
      </c>
      <c r="AB49" s="37">
        <f t="shared" si="75"/>
        <v>0</v>
      </c>
      <c r="AC49" s="19">
        <f t="shared" si="76"/>
        <v>0.52687468746935973</v>
      </c>
      <c r="AD49" s="37">
        <v>2579325.5699999998</v>
      </c>
      <c r="AE49" s="37">
        <v>4895520</v>
      </c>
      <c r="AF49" s="37">
        <f t="shared" si="77"/>
        <v>1</v>
      </c>
      <c r="AG49" s="15">
        <f t="shared" si="78"/>
        <v>6</v>
      </c>
      <c r="AH49" s="15">
        <v>10</v>
      </c>
      <c r="AI49" s="15">
        <v>8</v>
      </c>
      <c r="AJ49" s="37"/>
      <c r="AK49" s="15"/>
      <c r="AL49" s="37"/>
      <c r="AM49" s="37"/>
      <c r="AN49" s="37"/>
      <c r="AO49" s="37"/>
      <c r="AP49" s="37"/>
      <c r="AQ49" s="37"/>
      <c r="AR49" s="37">
        <f t="shared" si="79"/>
        <v>0</v>
      </c>
      <c r="AS49" s="14">
        <f t="shared" si="80"/>
        <v>0.15042667739956481</v>
      </c>
      <c r="AT49" s="31">
        <f t="shared" si="81"/>
        <v>23190197.390000001</v>
      </c>
      <c r="AU49" s="37">
        <f t="shared" si="65"/>
        <v>130972600</v>
      </c>
      <c r="AV49" s="37">
        <f t="shared" si="66"/>
        <v>2</v>
      </c>
      <c r="AW49" s="14">
        <f t="shared" si="67"/>
        <v>0.46723259735733658</v>
      </c>
      <c r="AX49" s="31">
        <f t="shared" si="82"/>
        <v>23190197.390000001</v>
      </c>
      <c r="AY49" s="37">
        <v>15805399.52</v>
      </c>
      <c r="AZ49" s="37">
        <v>2</v>
      </c>
      <c r="BA49" s="37">
        <f t="shared" si="83"/>
        <v>23190197.390000001</v>
      </c>
      <c r="BB49" s="37">
        <v>0</v>
      </c>
      <c r="BC49" s="37">
        <f t="shared" si="84"/>
        <v>1</v>
      </c>
      <c r="BD49" s="14">
        <f t="shared" si="85"/>
        <v>0</v>
      </c>
      <c r="BE49" s="37">
        <v>0</v>
      </c>
      <c r="BF49" s="37">
        <v>4767523.4000000004</v>
      </c>
      <c r="BG49" s="37">
        <f t="shared" si="86"/>
        <v>1</v>
      </c>
      <c r="BH49" s="37">
        <v>0</v>
      </c>
      <c r="BI49" s="37">
        <v>430807154.89999998</v>
      </c>
      <c r="BJ49" s="37">
        <f t="shared" si="87"/>
        <v>4</v>
      </c>
      <c r="BK49" s="14">
        <f t="shared" si="88"/>
        <v>0</v>
      </c>
      <c r="BL49" s="37">
        <v>0</v>
      </c>
      <c r="BM49" s="37">
        <v>84164278.079999998</v>
      </c>
      <c r="BN49" s="37">
        <v>294660</v>
      </c>
      <c r="BO49" s="37">
        <v>8019250.5</v>
      </c>
      <c r="BP49" s="37">
        <f t="shared" si="63"/>
        <v>2</v>
      </c>
      <c r="BQ49" s="14">
        <f t="shared" si="64"/>
        <v>0.96159707340086442</v>
      </c>
      <c r="BR49" s="37">
        <v>47642300</v>
      </c>
      <c r="BS49" s="37">
        <v>76.599999999999994</v>
      </c>
      <c r="BT49" s="37">
        <v>12</v>
      </c>
      <c r="BU49" s="30">
        <v>53900.1</v>
      </c>
      <c r="BV49" s="37">
        <f t="shared" si="89"/>
        <v>2</v>
      </c>
      <c r="BW49" s="14">
        <f t="shared" si="90"/>
        <v>0.75157674200011482</v>
      </c>
      <c r="BX49" s="37">
        <v>115865173</v>
      </c>
      <c r="BY49" s="31">
        <f t="shared" si="91"/>
        <v>154162797.38999999</v>
      </c>
      <c r="BZ49" s="37">
        <f t="shared" si="92"/>
        <v>2</v>
      </c>
      <c r="CA49" s="17">
        <f t="shared" si="93"/>
        <v>1</v>
      </c>
      <c r="CB49" s="37">
        <v>3</v>
      </c>
      <c r="CC49" s="37">
        <v>2</v>
      </c>
      <c r="CD49" s="37">
        <v>5</v>
      </c>
      <c r="CE49" s="37">
        <f t="shared" si="113"/>
        <v>3</v>
      </c>
      <c r="CF49" s="14">
        <f t="shared" si="94"/>
        <v>1</v>
      </c>
      <c r="CG49" s="37">
        <v>2</v>
      </c>
      <c r="CH49" s="37">
        <v>2</v>
      </c>
      <c r="CI49" s="37">
        <f t="shared" si="95"/>
        <v>5</v>
      </c>
      <c r="CJ49" s="37"/>
      <c r="CK49" s="37">
        <f t="shared" si="96"/>
        <v>2</v>
      </c>
      <c r="CL49" s="18">
        <v>37</v>
      </c>
      <c r="CM49" s="18">
        <v>37</v>
      </c>
      <c r="CN49" s="37">
        <f t="shared" si="97"/>
        <v>3</v>
      </c>
      <c r="CO49" s="37"/>
      <c r="CP49" s="37">
        <f t="shared" si="98"/>
        <v>3</v>
      </c>
      <c r="CQ49" s="37"/>
      <c r="CR49" s="37">
        <f t="shared" si="99"/>
        <v>5</v>
      </c>
      <c r="CS49" s="37">
        <v>4</v>
      </c>
      <c r="CT49" s="37">
        <v>4</v>
      </c>
      <c r="CU49" s="37">
        <f t="shared" si="100"/>
        <v>5</v>
      </c>
      <c r="CV49" s="37">
        <v>6</v>
      </c>
      <c r="CW49" s="37">
        <v>6</v>
      </c>
      <c r="CX49" s="37">
        <f t="shared" si="101"/>
        <v>4</v>
      </c>
      <c r="CY49" s="37">
        <v>0</v>
      </c>
      <c r="CZ49" s="37">
        <v>102</v>
      </c>
      <c r="DA49" s="37">
        <f t="shared" si="102"/>
        <v>0</v>
      </c>
      <c r="DB49" s="14">
        <f t="shared" si="103"/>
        <v>1.0228956285513151</v>
      </c>
      <c r="DC49" s="37">
        <v>133971.29999999999</v>
      </c>
      <c r="DD49" s="37">
        <v>130972.6</v>
      </c>
      <c r="DE49" s="37">
        <f t="shared" si="104"/>
        <v>3</v>
      </c>
      <c r="DF49" s="14">
        <f t="shared" si="105"/>
        <v>0</v>
      </c>
      <c r="DG49" s="37">
        <v>0</v>
      </c>
      <c r="DH49" s="37">
        <v>130972.6</v>
      </c>
      <c r="DI49" s="37">
        <f t="shared" si="106"/>
        <v>3</v>
      </c>
      <c r="DJ49" s="37"/>
      <c r="DK49" s="37"/>
      <c r="DL49" s="37">
        <f t="shared" si="107"/>
        <v>5</v>
      </c>
      <c r="DM49" s="16">
        <f t="shared" si="108"/>
        <v>1</v>
      </c>
      <c r="DN49" s="34">
        <v>22</v>
      </c>
      <c r="DO49" s="34">
        <v>22</v>
      </c>
      <c r="DP49" s="37">
        <f t="shared" si="109"/>
        <v>4</v>
      </c>
      <c r="DQ49" s="14">
        <f t="shared" si="110"/>
        <v>1</v>
      </c>
      <c r="DR49" s="34">
        <v>139</v>
      </c>
      <c r="DS49" s="34">
        <v>139</v>
      </c>
      <c r="DT49" s="22">
        <f t="shared" si="111"/>
        <v>69.760906473942825</v>
      </c>
      <c r="DU49" s="57">
        <f t="shared" si="112"/>
        <v>3</v>
      </c>
      <c r="DV49" s="57">
        <f t="shared" si="54"/>
        <v>40</v>
      </c>
    </row>
    <row r="50" spans="1:126" ht="60" hidden="1" x14ac:dyDescent="0.25">
      <c r="A50" s="13">
        <v>54</v>
      </c>
      <c r="B50" s="10" t="s">
        <v>151</v>
      </c>
      <c r="C50" s="10" t="s">
        <v>202</v>
      </c>
      <c r="D50" s="37">
        <f t="shared" si="62"/>
        <v>0</v>
      </c>
      <c r="E50" s="19">
        <f t="shared" si="68"/>
        <v>0.84087115221982733</v>
      </c>
      <c r="F50" s="37">
        <v>667296.04</v>
      </c>
      <c r="G50" s="37">
        <v>793577.04</v>
      </c>
      <c r="H50" s="37">
        <f t="shared" si="2"/>
        <v>2.0378907072237622</v>
      </c>
      <c r="I50" s="14">
        <f t="shared" si="69"/>
        <v>0.95434375219263368</v>
      </c>
      <c r="J50" s="37">
        <v>679670.04</v>
      </c>
      <c r="K50" s="37">
        <v>712185.77</v>
      </c>
      <c r="L50" s="37">
        <f t="shared" si="114"/>
        <v>1.36306728329741</v>
      </c>
      <c r="M50" s="14">
        <f t="shared" si="70"/>
        <v>0.84087115221982733</v>
      </c>
      <c r="N50" s="31">
        <f t="shared" si="71"/>
        <v>667296.04</v>
      </c>
      <c r="O50" s="37">
        <v>793577.04</v>
      </c>
      <c r="P50" s="37">
        <f t="shared" si="115"/>
        <v>3</v>
      </c>
      <c r="Q50" s="14">
        <f t="shared" si="72"/>
        <v>0.95434375219263368</v>
      </c>
      <c r="R50" s="37">
        <f t="shared" si="58"/>
        <v>679670.04</v>
      </c>
      <c r="S50" s="31">
        <f t="shared" si="59"/>
        <v>712185.77</v>
      </c>
      <c r="T50" s="37">
        <f t="shared" si="73"/>
        <v>3</v>
      </c>
      <c r="U50" s="14">
        <f t="shared" si="74"/>
        <v>-0.18718233924787109</v>
      </c>
      <c r="V50" s="37">
        <v>0</v>
      </c>
      <c r="W50" s="37">
        <v>0</v>
      </c>
      <c r="X50" s="37">
        <v>8081785.9000000004</v>
      </c>
      <c r="Y50" s="37">
        <v>4478186.5</v>
      </c>
      <c r="Z50" s="37">
        <v>0</v>
      </c>
      <c r="AA50" s="37">
        <v>67100200</v>
      </c>
      <c r="AB50" s="37">
        <f t="shared" si="75"/>
        <v>0</v>
      </c>
      <c r="AC50" s="19">
        <f t="shared" si="76"/>
        <v>1.5032816336747665E-2</v>
      </c>
      <c r="AD50" s="37">
        <v>63860</v>
      </c>
      <c r="AE50" s="37">
        <v>4248039.66</v>
      </c>
      <c r="AF50" s="37">
        <f t="shared" si="77"/>
        <v>0</v>
      </c>
      <c r="AG50" s="15">
        <f t="shared" si="78"/>
        <v>-4</v>
      </c>
      <c r="AH50" s="15">
        <v>4</v>
      </c>
      <c r="AI50" s="15">
        <v>12</v>
      </c>
      <c r="AJ50" s="37"/>
      <c r="AK50" s="15"/>
      <c r="AL50" s="37"/>
      <c r="AM50" s="37"/>
      <c r="AN50" s="37"/>
      <c r="AO50" s="37"/>
      <c r="AP50" s="37">
        <v>0</v>
      </c>
      <c r="AQ50" s="37">
        <v>0</v>
      </c>
      <c r="AR50" s="37">
        <f t="shared" si="79"/>
        <v>0</v>
      </c>
      <c r="AS50" s="14">
        <f t="shared" si="80"/>
        <v>9.8468451542923496E-3</v>
      </c>
      <c r="AT50" s="31">
        <f t="shared" si="81"/>
        <v>667296.04</v>
      </c>
      <c r="AU50" s="37">
        <f t="shared" si="65"/>
        <v>67100200</v>
      </c>
      <c r="AV50" s="37">
        <f t="shared" si="66"/>
        <v>0</v>
      </c>
      <c r="AW50" s="14">
        <f t="shared" si="67"/>
        <v>-1.308159019603361E-2</v>
      </c>
      <c r="AX50" s="31">
        <f t="shared" si="82"/>
        <v>667296.04</v>
      </c>
      <c r="AY50" s="37">
        <v>676141.04</v>
      </c>
      <c r="AZ50" s="37">
        <v>2</v>
      </c>
      <c r="BA50" s="37">
        <f t="shared" si="83"/>
        <v>667296.04</v>
      </c>
      <c r="BB50" s="37">
        <v>0</v>
      </c>
      <c r="BC50" s="37">
        <f t="shared" si="84"/>
        <v>1</v>
      </c>
      <c r="BD50" s="14">
        <f t="shared" si="85"/>
        <v>0</v>
      </c>
      <c r="BE50" s="37">
        <v>0</v>
      </c>
      <c r="BF50" s="37">
        <v>66460.33</v>
      </c>
      <c r="BG50" s="37">
        <f t="shared" si="86"/>
        <v>1</v>
      </c>
      <c r="BH50" s="37">
        <v>0</v>
      </c>
      <c r="BI50" s="37">
        <v>216040731.12</v>
      </c>
      <c r="BJ50" s="37">
        <f t="shared" si="87"/>
        <v>4</v>
      </c>
      <c r="BK50" s="14">
        <f t="shared" si="88"/>
        <v>0</v>
      </c>
      <c r="BL50" s="37">
        <v>0</v>
      </c>
      <c r="BM50" s="37">
        <v>8725651.7400000002</v>
      </c>
      <c r="BN50" s="37">
        <v>0</v>
      </c>
      <c r="BO50" s="37">
        <v>4469501.07</v>
      </c>
      <c r="BP50" s="37">
        <f t="shared" si="63"/>
        <v>2</v>
      </c>
      <c r="BQ50" s="14">
        <f t="shared" si="64"/>
        <v>0.98325721184205894</v>
      </c>
      <c r="BR50" s="37">
        <v>24932300</v>
      </c>
      <c r="BS50" s="37">
        <v>39.799999999999997</v>
      </c>
      <c r="BT50" s="37">
        <v>12</v>
      </c>
      <c r="BU50" s="37">
        <v>53092.22</v>
      </c>
      <c r="BV50" s="37">
        <f t="shared" si="89"/>
        <v>2</v>
      </c>
      <c r="BW50" s="14">
        <f t="shared" si="90"/>
        <v>0.77201022698432864</v>
      </c>
      <c r="BX50" s="37">
        <v>52317200</v>
      </c>
      <c r="BY50" s="31">
        <f t="shared" si="91"/>
        <v>67767496.040000007</v>
      </c>
      <c r="BZ50" s="37">
        <f t="shared" si="92"/>
        <v>2</v>
      </c>
      <c r="CA50" s="17">
        <f t="shared" si="93"/>
        <v>2</v>
      </c>
      <c r="CB50" s="37">
        <v>2</v>
      </c>
      <c r="CC50" s="37">
        <v>2</v>
      </c>
      <c r="CD50" s="37">
        <v>2</v>
      </c>
      <c r="CE50" s="37">
        <f t="shared" si="113"/>
        <v>3</v>
      </c>
      <c r="CF50" s="14">
        <f t="shared" si="94"/>
        <v>1</v>
      </c>
      <c r="CG50" s="37">
        <v>8</v>
      </c>
      <c r="CH50" s="37">
        <v>8</v>
      </c>
      <c r="CI50" s="37">
        <f t="shared" si="95"/>
        <v>5</v>
      </c>
      <c r="CJ50" s="37">
        <v>0</v>
      </c>
      <c r="CK50" s="37">
        <f t="shared" si="96"/>
        <v>2</v>
      </c>
      <c r="CL50" s="37">
        <v>35</v>
      </c>
      <c r="CM50" s="37">
        <v>35</v>
      </c>
      <c r="CN50" s="37">
        <f t="shared" si="97"/>
        <v>3</v>
      </c>
      <c r="CO50" s="37">
        <v>0</v>
      </c>
      <c r="CP50" s="37">
        <f t="shared" si="98"/>
        <v>0</v>
      </c>
      <c r="CQ50" s="37">
        <v>1</v>
      </c>
      <c r="CR50" s="37">
        <f t="shared" si="99"/>
        <v>5</v>
      </c>
      <c r="CS50" s="37">
        <v>4</v>
      </c>
      <c r="CT50" s="37">
        <v>4</v>
      </c>
      <c r="CU50" s="37">
        <f t="shared" si="100"/>
        <v>5</v>
      </c>
      <c r="CV50" s="37">
        <v>6</v>
      </c>
      <c r="CW50" s="37">
        <v>6</v>
      </c>
      <c r="CX50" s="37">
        <f t="shared" si="101"/>
        <v>4</v>
      </c>
      <c r="CY50" s="37">
        <v>0</v>
      </c>
      <c r="CZ50" s="37">
        <v>17.22</v>
      </c>
      <c r="DA50" s="37">
        <f t="shared" si="102"/>
        <v>4</v>
      </c>
      <c r="DB50" s="14">
        <f t="shared" si="103"/>
        <v>0.99869514493647127</v>
      </c>
      <c r="DC50" s="38">
        <v>73705</v>
      </c>
      <c r="DD50" s="38">
        <v>73801.3</v>
      </c>
      <c r="DE50" s="37">
        <f t="shared" si="104"/>
        <v>3</v>
      </c>
      <c r="DF50" s="14">
        <f t="shared" si="105"/>
        <v>0</v>
      </c>
      <c r="DG50" s="38">
        <v>0</v>
      </c>
      <c r="DH50" s="38">
        <v>73801.3</v>
      </c>
      <c r="DI50" s="37">
        <f t="shared" si="106"/>
        <v>3</v>
      </c>
      <c r="DJ50" s="37">
        <v>0</v>
      </c>
      <c r="DK50" s="37">
        <v>0</v>
      </c>
      <c r="DL50" s="37">
        <f t="shared" si="107"/>
        <v>5</v>
      </c>
      <c r="DM50" s="16">
        <f t="shared" si="108"/>
        <v>1</v>
      </c>
      <c r="DN50" s="59">
        <v>34</v>
      </c>
      <c r="DO50" s="59">
        <v>34</v>
      </c>
      <c r="DP50" s="37">
        <f t="shared" si="109"/>
        <v>4</v>
      </c>
      <c r="DQ50" s="14">
        <f t="shared" si="110"/>
        <v>1</v>
      </c>
      <c r="DR50" s="59">
        <v>91</v>
      </c>
      <c r="DS50" s="59">
        <v>91</v>
      </c>
      <c r="DT50" s="22">
        <f t="shared" si="111"/>
        <v>69.400957990521164</v>
      </c>
      <c r="DU50" s="57">
        <f t="shared" si="112"/>
        <v>3</v>
      </c>
      <c r="DV50" s="57">
        <f t="shared" si="54"/>
        <v>41</v>
      </c>
    </row>
    <row r="51" spans="1:126" ht="60" hidden="1" x14ac:dyDescent="0.25">
      <c r="A51" s="13">
        <v>28</v>
      </c>
      <c r="B51" s="10" t="s">
        <v>151</v>
      </c>
      <c r="C51" s="10" t="s">
        <v>176</v>
      </c>
      <c r="D51" s="37"/>
      <c r="E51" s="19">
        <f t="shared" si="68"/>
        <v>0</v>
      </c>
      <c r="F51" s="37">
        <v>0</v>
      </c>
      <c r="G51" s="37">
        <v>0</v>
      </c>
      <c r="H51" s="37"/>
      <c r="I51" s="14">
        <f t="shared" si="69"/>
        <v>0</v>
      </c>
      <c r="J51" s="37">
        <v>0</v>
      </c>
      <c r="K51" s="37">
        <v>0</v>
      </c>
      <c r="L51" s="37"/>
      <c r="M51" s="14">
        <f t="shared" si="70"/>
        <v>0</v>
      </c>
      <c r="N51" s="31">
        <f t="shared" si="71"/>
        <v>0</v>
      </c>
      <c r="O51" s="37">
        <v>0</v>
      </c>
      <c r="P51" s="37"/>
      <c r="Q51" s="14">
        <f t="shared" si="72"/>
        <v>0</v>
      </c>
      <c r="R51" s="37">
        <f t="shared" si="58"/>
        <v>0</v>
      </c>
      <c r="S51" s="31">
        <f t="shared" si="59"/>
        <v>0</v>
      </c>
      <c r="T51" s="37">
        <f t="shared" si="73"/>
        <v>3</v>
      </c>
      <c r="U51" s="14">
        <f t="shared" si="74"/>
        <v>-6.9010052367524805E-2</v>
      </c>
      <c r="V51" s="24" t="s">
        <v>222</v>
      </c>
      <c r="W51" s="37">
        <v>0</v>
      </c>
      <c r="X51" s="37">
        <v>1507566</v>
      </c>
      <c r="Y51" s="37">
        <v>1507566</v>
      </c>
      <c r="Z51" s="37">
        <v>0</v>
      </c>
      <c r="AA51" s="37">
        <v>43691200</v>
      </c>
      <c r="AB51" s="37">
        <f t="shared" si="75"/>
        <v>3</v>
      </c>
      <c r="AC51" s="19">
        <f t="shared" si="76"/>
        <v>0</v>
      </c>
      <c r="AD51" s="37">
        <v>0</v>
      </c>
      <c r="AE51" s="37">
        <v>0</v>
      </c>
      <c r="AF51" s="37">
        <f t="shared" si="77"/>
        <v>0</v>
      </c>
      <c r="AG51" s="15">
        <f t="shared" si="78"/>
        <v>1</v>
      </c>
      <c r="AH51" s="15">
        <v>5</v>
      </c>
      <c r="AI51" s="15">
        <v>8</v>
      </c>
      <c r="AJ51" s="37"/>
      <c r="AK51" s="15"/>
      <c r="AL51" s="37"/>
      <c r="AM51" s="37"/>
      <c r="AN51" s="37"/>
      <c r="AO51" s="37"/>
      <c r="AP51" s="37"/>
      <c r="AQ51" s="37"/>
      <c r="AR51" s="37">
        <f t="shared" si="79"/>
        <v>0</v>
      </c>
      <c r="AS51" s="14">
        <f t="shared" si="80"/>
        <v>0</v>
      </c>
      <c r="AT51" s="31">
        <f t="shared" si="81"/>
        <v>0</v>
      </c>
      <c r="AU51" s="37">
        <f t="shared" si="65"/>
        <v>43691200</v>
      </c>
      <c r="AV51" s="37">
        <f t="shared" si="66"/>
        <v>0</v>
      </c>
      <c r="AW51" s="14">
        <v>0</v>
      </c>
      <c r="AX51" s="31">
        <f t="shared" si="82"/>
        <v>0</v>
      </c>
      <c r="AY51" s="37">
        <v>0</v>
      </c>
      <c r="AZ51" s="37">
        <v>2</v>
      </c>
      <c r="BA51" s="37">
        <f t="shared" si="83"/>
        <v>0</v>
      </c>
      <c r="BB51" s="37">
        <v>0</v>
      </c>
      <c r="BC51" s="37">
        <f t="shared" si="84"/>
        <v>1</v>
      </c>
      <c r="BD51" s="14">
        <f t="shared" si="85"/>
        <v>0</v>
      </c>
      <c r="BE51" s="37">
        <v>0</v>
      </c>
      <c r="BF51" s="37">
        <v>0</v>
      </c>
      <c r="BG51" s="37">
        <f t="shared" si="86"/>
        <v>1</v>
      </c>
      <c r="BH51" s="37">
        <v>0</v>
      </c>
      <c r="BI51" s="37">
        <v>0</v>
      </c>
      <c r="BJ51" s="37">
        <f t="shared" si="87"/>
        <v>4</v>
      </c>
      <c r="BK51" s="14">
        <f t="shared" si="88"/>
        <v>0</v>
      </c>
      <c r="BL51" s="37">
        <v>0</v>
      </c>
      <c r="BM51" s="37">
        <v>1279951.1000000001</v>
      </c>
      <c r="BN51" s="37"/>
      <c r="BO51" s="37">
        <v>3457724.08</v>
      </c>
      <c r="BP51" s="37">
        <f t="shared" si="63"/>
        <v>2</v>
      </c>
      <c r="BQ51" s="14">
        <f t="shared" si="64"/>
        <v>0.97674645360248902</v>
      </c>
      <c r="BR51" s="37">
        <v>11704500</v>
      </c>
      <c r="BS51" s="37">
        <v>19.3</v>
      </c>
      <c r="BT51" s="37">
        <v>12</v>
      </c>
      <c r="BU51" s="30">
        <v>51740.72</v>
      </c>
      <c r="BV51" s="37">
        <f t="shared" si="89"/>
        <v>2</v>
      </c>
      <c r="BW51" s="14">
        <f t="shared" si="90"/>
        <v>0.79118907239901859</v>
      </c>
      <c r="BX51" s="37">
        <v>34568000</v>
      </c>
      <c r="BY51" s="31">
        <f t="shared" si="91"/>
        <v>43691200</v>
      </c>
      <c r="BZ51" s="37">
        <f t="shared" si="92"/>
        <v>2</v>
      </c>
      <c r="CA51" s="17">
        <f t="shared" si="93"/>
        <v>2</v>
      </c>
      <c r="CB51" s="37">
        <v>3</v>
      </c>
      <c r="CC51" s="37">
        <v>3</v>
      </c>
      <c r="CD51" s="37">
        <v>3</v>
      </c>
      <c r="CE51" s="37">
        <f t="shared" si="113"/>
        <v>3</v>
      </c>
      <c r="CF51" s="14">
        <f t="shared" si="94"/>
        <v>1</v>
      </c>
      <c r="CG51" s="37">
        <v>1</v>
      </c>
      <c r="CH51" s="37">
        <v>1</v>
      </c>
      <c r="CI51" s="37">
        <f t="shared" si="95"/>
        <v>5</v>
      </c>
      <c r="CJ51" s="37">
        <v>0</v>
      </c>
      <c r="CK51" s="37">
        <f t="shared" si="96"/>
        <v>2</v>
      </c>
      <c r="CL51" s="18">
        <v>39</v>
      </c>
      <c r="CM51" s="18">
        <v>39</v>
      </c>
      <c r="CN51" s="37">
        <f t="shared" si="97"/>
        <v>3</v>
      </c>
      <c r="CO51" s="37">
        <v>0</v>
      </c>
      <c r="CP51" s="37">
        <f t="shared" si="98"/>
        <v>3</v>
      </c>
      <c r="CQ51" s="37">
        <v>0</v>
      </c>
      <c r="CR51" s="37">
        <f t="shared" si="99"/>
        <v>5</v>
      </c>
      <c r="CS51" s="37">
        <v>4</v>
      </c>
      <c r="CT51" s="37">
        <v>4</v>
      </c>
      <c r="CU51" s="37">
        <f t="shared" si="100"/>
        <v>5</v>
      </c>
      <c r="CV51" s="37">
        <v>6</v>
      </c>
      <c r="CW51" s="37">
        <v>6</v>
      </c>
      <c r="CX51" s="37">
        <f t="shared" si="101"/>
        <v>4</v>
      </c>
      <c r="CY51" s="37">
        <v>0</v>
      </c>
      <c r="CZ51" s="37">
        <v>11.18</v>
      </c>
      <c r="DA51" s="37">
        <f t="shared" si="102"/>
        <v>4</v>
      </c>
      <c r="DB51" s="14">
        <f t="shared" si="103"/>
        <v>1</v>
      </c>
      <c r="DC51" s="37">
        <v>51714.8</v>
      </c>
      <c r="DD51" s="37">
        <v>51714.8</v>
      </c>
      <c r="DE51" s="37">
        <f t="shared" si="104"/>
        <v>3</v>
      </c>
      <c r="DF51" s="14">
        <f t="shared" si="105"/>
        <v>0</v>
      </c>
      <c r="DG51" s="37">
        <v>0</v>
      </c>
      <c r="DH51" s="37">
        <v>51714.8</v>
      </c>
      <c r="DI51" s="37">
        <f t="shared" si="106"/>
        <v>3</v>
      </c>
      <c r="DJ51" s="37"/>
      <c r="DK51" s="37"/>
      <c r="DL51" s="37">
        <f t="shared" si="107"/>
        <v>5</v>
      </c>
      <c r="DM51" s="16">
        <f t="shared" si="108"/>
        <v>1</v>
      </c>
      <c r="DN51" s="34">
        <v>4</v>
      </c>
      <c r="DO51" s="34">
        <v>4</v>
      </c>
      <c r="DP51" s="37">
        <f t="shared" si="109"/>
        <v>4</v>
      </c>
      <c r="DQ51" s="14">
        <f t="shared" si="110"/>
        <v>1</v>
      </c>
      <c r="DR51" s="34">
        <v>51</v>
      </c>
      <c r="DS51" s="34">
        <v>51</v>
      </c>
      <c r="DT51" s="22">
        <f t="shared" si="111"/>
        <v>69</v>
      </c>
      <c r="DU51" s="57">
        <f t="shared" si="112"/>
        <v>3</v>
      </c>
      <c r="DV51" s="57">
        <f t="shared" si="54"/>
        <v>42</v>
      </c>
    </row>
    <row r="52" spans="1:126" ht="60" hidden="1" x14ac:dyDescent="0.25">
      <c r="A52" s="13">
        <v>29</v>
      </c>
      <c r="B52" s="10" t="s">
        <v>151</v>
      </c>
      <c r="C52" s="10" t="s">
        <v>177</v>
      </c>
      <c r="D52" s="37"/>
      <c r="E52" s="19">
        <f t="shared" si="68"/>
        <v>0</v>
      </c>
      <c r="F52" s="37">
        <v>0</v>
      </c>
      <c r="G52" s="37">
        <v>0</v>
      </c>
      <c r="H52" s="37"/>
      <c r="I52" s="14">
        <f t="shared" si="69"/>
        <v>0</v>
      </c>
      <c r="J52" s="37">
        <v>0</v>
      </c>
      <c r="K52" s="37">
        <v>0</v>
      </c>
      <c r="L52" s="37"/>
      <c r="M52" s="14">
        <f t="shared" si="70"/>
        <v>0</v>
      </c>
      <c r="N52" s="31">
        <f t="shared" si="71"/>
        <v>0</v>
      </c>
      <c r="O52" s="37">
        <v>0</v>
      </c>
      <c r="P52" s="37"/>
      <c r="Q52" s="14">
        <f t="shared" si="72"/>
        <v>0</v>
      </c>
      <c r="R52" s="37">
        <f t="shared" si="58"/>
        <v>0</v>
      </c>
      <c r="S52" s="31">
        <f t="shared" si="59"/>
        <v>0</v>
      </c>
      <c r="T52" s="37">
        <f t="shared" si="73"/>
        <v>3</v>
      </c>
      <c r="U52" s="14">
        <f t="shared" si="74"/>
        <v>-0.12975007532071817</v>
      </c>
      <c r="V52" s="24" t="s">
        <v>222</v>
      </c>
      <c r="W52" s="37">
        <v>0</v>
      </c>
      <c r="X52" s="37">
        <v>2503184.2599999998</v>
      </c>
      <c r="Y52" s="37">
        <v>2053184.26</v>
      </c>
      <c r="Z52" s="37">
        <v>0</v>
      </c>
      <c r="AA52" s="37">
        <v>35116500</v>
      </c>
      <c r="AB52" s="37">
        <f t="shared" si="75"/>
        <v>3</v>
      </c>
      <c r="AC52" s="19">
        <f t="shared" si="76"/>
        <v>0</v>
      </c>
      <c r="AD52" s="37">
        <v>0</v>
      </c>
      <c r="AE52" s="37">
        <v>877660</v>
      </c>
      <c r="AF52" s="37">
        <f t="shared" si="77"/>
        <v>0</v>
      </c>
      <c r="AG52" s="15">
        <f t="shared" si="78"/>
        <v>-5</v>
      </c>
      <c r="AH52" s="15">
        <v>1</v>
      </c>
      <c r="AI52" s="15">
        <v>10</v>
      </c>
      <c r="AJ52" s="37"/>
      <c r="AK52" s="15"/>
      <c r="AL52" s="37"/>
      <c r="AM52" s="37"/>
      <c r="AN52" s="37"/>
      <c r="AO52" s="37"/>
      <c r="AP52" s="37"/>
      <c r="AQ52" s="37"/>
      <c r="AR52" s="37">
        <f t="shared" si="79"/>
        <v>0</v>
      </c>
      <c r="AS52" s="14">
        <f t="shared" si="80"/>
        <v>0</v>
      </c>
      <c r="AT52" s="31">
        <f t="shared" si="81"/>
        <v>0</v>
      </c>
      <c r="AU52" s="37">
        <f t="shared" si="65"/>
        <v>35116500</v>
      </c>
      <c r="AV52" s="37">
        <f t="shared" si="66"/>
        <v>0</v>
      </c>
      <c r="AW52" s="14">
        <f>AX52/AY52-1</f>
        <v>-1</v>
      </c>
      <c r="AX52" s="31">
        <f t="shared" si="82"/>
        <v>0</v>
      </c>
      <c r="AY52" s="37">
        <v>18225</v>
      </c>
      <c r="AZ52" s="37">
        <v>2</v>
      </c>
      <c r="BA52" s="37">
        <f t="shared" si="83"/>
        <v>0</v>
      </c>
      <c r="BB52" s="37">
        <v>0</v>
      </c>
      <c r="BC52" s="37">
        <f t="shared" si="84"/>
        <v>1</v>
      </c>
      <c r="BD52" s="14">
        <f t="shared" si="85"/>
        <v>0</v>
      </c>
      <c r="BE52" s="37">
        <v>0</v>
      </c>
      <c r="BF52" s="37">
        <v>0</v>
      </c>
      <c r="BG52" s="37">
        <f t="shared" si="86"/>
        <v>1</v>
      </c>
      <c r="BH52" s="37">
        <v>0</v>
      </c>
      <c r="BI52" s="37">
        <v>0</v>
      </c>
      <c r="BJ52" s="37">
        <f t="shared" si="87"/>
        <v>4</v>
      </c>
      <c r="BK52" s="14">
        <f t="shared" si="88"/>
        <v>0</v>
      </c>
      <c r="BL52" s="37">
        <v>0</v>
      </c>
      <c r="BM52" s="37">
        <v>11780979.310000001</v>
      </c>
      <c r="BN52" s="37">
        <v>0</v>
      </c>
      <c r="BO52" s="37">
        <v>3313254.79</v>
      </c>
      <c r="BP52" s="37">
        <f t="shared" si="63"/>
        <v>2</v>
      </c>
      <c r="BQ52" s="14">
        <f t="shared" si="64"/>
        <v>1.0134377720294576</v>
      </c>
      <c r="BR52" s="37">
        <v>7865400</v>
      </c>
      <c r="BS52" s="37">
        <v>12.5</v>
      </c>
      <c r="BT52" s="37">
        <v>12</v>
      </c>
      <c r="BU52" s="30">
        <v>51740.72</v>
      </c>
      <c r="BV52" s="37">
        <f t="shared" si="89"/>
        <v>2</v>
      </c>
      <c r="BW52" s="14">
        <f t="shared" si="90"/>
        <v>0.75653610126293902</v>
      </c>
      <c r="BX52" s="37">
        <v>26566900</v>
      </c>
      <c r="BY52" s="31">
        <f t="shared" si="91"/>
        <v>35116500</v>
      </c>
      <c r="BZ52" s="37">
        <f t="shared" si="92"/>
        <v>2</v>
      </c>
      <c r="CA52" s="17">
        <f t="shared" si="93"/>
        <v>2</v>
      </c>
      <c r="CB52" s="37">
        <v>3</v>
      </c>
      <c r="CC52" s="37">
        <v>3</v>
      </c>
      <c r="CD52" s="37">
        <v>3</v>
      </c>
      <c r="CE52" s="37">
        <f t="shared" si="113"/>
        <v>3</v>
      </c>
      <c r="CF52" s="14">
        <f t="shared" si="94"/>
        <v>1</v>
      </c>
      <c r="CG52" s="37">
        <v>4</v>
      </c>
      <c r="CH52" s="37">
        <v>4</v>
      </c>
      <c r="CI52" s="37">
        <f t="shared" si="95"/>
        <v>5</v>
      </c>
      <c r="CJ52" s="37">
        <v>0</v>
      </c>
      <c r="CK52" s="37">
        <f t="shared" si="96"/>
        <v>2</v>
      </c>
      <c r="CL52" s="18">
        <v>39</v>
      </c>
      <c r="CM52" s="18">
        <v>39</v>
      </c>
      <c r="CN52" s="37">
        <f t="shared" si="97"/>
        <v>3</v>
      </c>
      <c r="CO52" s="37">
        <v>0</v>
      </c>
      <c r="CP52" s="37">
        <f t="shared" si="98"/>
        <v>3</v>
      </c>
      <c r="CQ52" s="37">
        <v>0</v>
      </c>
      <c r="CR52" s="37">
        <f t="shared" si="99"/>
        <v>5</v>
      </c>
      <c r="CS52" s="37">
        <v>4</v>
      </c>
      <c r="CT52" s="37">
        <v>4</v>
      </c>
      <c r="CU52" s="37">
        <f t="shared" si="100"/>
        <v>5</v>
      </c>
      <c r="CV52" s="37">
        <v>6</v>
      </c>
      <c r="CW52" s="37">
        <v>6</v>
      </c>
      <c r="CX52" s="37">
        <f t="shared" si="101"/>
        <v>4</v>
      </c>
      <c r="CY52" s="37"/>
      <c r="CZ52" s="37">
        <v>43.31</v>
      </c>
      <c r="DA52" s="37">
        <f t="shared" si="102"/>
        <v>4</v>
      </c>
      <c r="DB52" s="14">
        <f t="shared" si="103"/>
        <v>1</v>
      </c>
      <c r="DC52" s="37">
        <v>41090.9</v>
      </c>
      <c r="DD52" s="37">
        <v>41090.9</v>
      </c>
      <c r="DE52" s="37">
        <f t="shared" si="104"/>
        <v>3</v>
      </c>
      <c r="DF52" s="14">
        <f t="shared" si="105"/>
        <v>0</v>
      </c>
      <c r="DG52" s="37">
        <v>0</v>
      </c>
      <c r="DH52" s="37">
        <v>41090.9</v>
      </c>
      <c r="DI52" s="37">
        <f t="shared" si="106"/>
        <v>3</v>
      </c>
      <c r="DJ52" s="37"/>
      <c r="DK52" s="37"/>
      <c r="DL52" s="37">
        <f t="shared" si="107"/>
        <v>5</v>
      </c>
      <c r="DM52" s="16">
        <f t="shared" si="108"/>
        <v>1</v>
      </c>
      <c r="DN52" s="34">
        <v>19</v>
      </c>
      <c r="DO52" s="34">
        <v>19</v>
      </c>
      <c r="DP52" s="37">
        <f t="shared" si="109"/>
        <v>4</v>
      </c>
      <c r="DQ52" s="14">
        <f t="shared" si="110"/>
        <v>1</v>
      </c>
      <c r="DR52" s="34">
        <v>38</v>
      </c>
      <c r="DS52" s="34">
        <v>38</v>
      </c>
      <c r="DT52" s="22">
        <f t="shared" si="111"/>
        <v>69</v>
      </c>
      <c r="DU52" s="57">
        <f t="shared" si="112"/>
        <v>3</v>
      </c>
      <c r="DV52" s="57">
        <f t="shared" si="54"/>
        <v>42</v>
      </c>
    </row>
    <row r="53" spans="1:126" ht="45" hidden="1" x14ac:dyDescent="0.25">
      <c r="A53" s="13">
        <v>50</v>
      </c>
      <c r="B53" s="10" t="s">
        <v>151</v>
      </c>
      <c r="C53" s="10" t="s">
        <v>198</v>
      </c>
      <c r="D53" s="37"/>
      <c r="E53" s="19">
        <f t="shared" si="68"/>
        <v>0</v>
      </c>
      <c r="F53" s="37">
        <v>0</v>
      </c>
      <c r="G53" s="37">
        <v>0</v>
      </c>
      <c r="H53" s="37"/>
      <c r="I53" s="14">
        <f t="shared" si="69"/>
        <v>0</v>
      </c>
      <c r="J53" s="37">
        <v>0</v>
      </c>
      <c r="K53" s="37">
        <v>0</v>
      </c>
      <c r="L53" s="37"/>
      <c r="M53" s="14">
        <f t="shared" si="70"/>
        <v>0</v>
      </c>
      <c r="N53" s="31">
        <f t="shared" si="71"/>
        <v>0</v>
      </c>
      <c r="O53" s="37">
        <v>0</v>
      </c>
      <c r="P53" s="37"/>
      <c r="Q53" s="14">
        <f t="shared" si="72"/>
        <v>0</v>
      </c>
      <c r="R53" s="37">
        <f t="shared" si="58"/>
        <v>0</v>
      </c>
      <c r="S53" s="31">
        <f t="shared" si="59"/>
        <v>0</v>
      </c>
      <c r="T53" s="37">
        <f t="shared" si="73"/>
        <v>3</v>
      </c>
      <c r="U53" s="14">
        <f t="shared" si="74"/>
        <v>-0.2211959844246591</v>
      </c>
      <c r="V53" s="37">
        <v>138977.32</v>
      </c>
      <c r="W53" s="37">
        <v>138977.32</v>
      </c>
      <c r="X53" s="37">
        <v>8376150</v>
      </c>
      <c r="Y53" s="37">
        <v>8376150</v>
      </c>
      <c r="Z53" s="37"/>
      <c r="AA53" s="37">
        <v>75735100</v>
      </c>
      <c r="AB53" s="37">
        <f t="shared" si="75"/>
        <v>3</v>
      </c>
      <c r="AC53" s="19">
        <f t="shared" si="76"/>
        <v>6.2503307753373908E-3</v>
      </c>
      <c r="AD53" s="37">
        <v>18896</v>
      </c>
      <c r="AE53" s="37">
        <v>3023200</v>
      </c>
      <c r="AF53" s="37">
        <f t="shared" si="77"/>
        <v>0</v>
      </c>
      <c r="AG53" s="15">
        <f t="shared" si="78"/>
        <v>9</v>
      </c>
      <c r="AH53" s="15">
        <v>5</v>
      </c>
      <c r="AI53" s="15"/>
      <c r="AJ53" s="37"/>
      <c r="AK53" s="15"/>
      <c r="AL53" s="37"/>
      <c r="AM53" s="37"/>
      <c r="AN53" s="37"/>
      <c r="AO53" s="37"/>
      <c r="AP53" s="37">
        <v>0</v>
      </c>
      <c r="AQ53" s="37">
        <v>0</v>
      </c>
      <c r="AR53" s="37">
        <f t="shared" si="79"/>
        <v>0</v>
      </c>
      <c r="AS53" s="14">
        <f t="shared" si="80"/>
        <v>0</v>
      </c>
      <c r="AT53" s="31">
        <f t="shared" si="81"/>
        <v>0</v>
      </c>
      <c r="AU53" s="37">
        <f t="shared" si="65"/>
        <v>75735100</v>
      </c>
      <c r="AV53" s="37">
        <f t="shared" si="66"/>
        <v>0</v>
      </c>
      <c r="AW53" s="14">
        <v>0</v>
      </c>
      <c r="AX53" s="31">
        <f t="shared" si="82"/>
        <v>0</v>
      </c>
      <c r="AY53" s="37">
        <v>0</v>
      </c>
      <c r="AZ53" s="37">
        <v>2</v>
      </c>
      <c r="BA53" s="37">
        <f t="shared" si="83"/>
        <v>0</v>
      </c>
      <c r="BB53" s="37">
        <v>0</v>
      </c>
      <c r="BC53" s="37">
        <f t="shared" si="84"/>
        <v>1</v>
      </c>
      <c r="BD53" s="14">
        <f t="shared" si="85"/>
        <v>0</v>
      </c>
      <c r="BE53" s="37">
        <v>0</v>
      </c>
      <c r="BF53" s="37">
        <v>0</v>
      </c>
      <c r="BG53" s="37">
        <f t="shared" si="86"/>
        <v>1</v>
      </c>
      <c r="BH53" s="37">
        <v>0</v>
      </c>
      <c r="BI53" s="37">
        <v>0</v>
      </c>
      <c r="BJ53" s="37">
        <f t="shared" si="87"/>
        <v>4</v>
      </c>
      <c r="BK53" s="14">
        <f t="shared" si="88"/>
        <v>0</v>
      </c>
      <c r="BL53" s="37">
        <v>0</v>
      </c>
      <c r="BM53" s="37">
        <v>6379342.29</v>
      </c>
      <c r="BN53" s="37">
        <v>0</v>
      </c>
      <c r="BO53" s="37">
        <v>12991302</v>
      </c>
      <c r="BP53" s="37">
        <f t="shared" si="63"/>
        <v>2</v>
      </c>
      <c r="BQ53" s="14">
        <f t="shared" si="64"/>
        <v>0.99119445295016972</v>
      </c>
      <c r="BR53" s="37">
        <v>27596400</v>
      </c>
      <c r="BS53" s="37">
        <v>43.7</v>
      </c>
      <c r="BT53" s="37">
        <v>12</v>
      </c>
      <c r="BU53" s="37">
        <v>53092.22</v>
      </c>
      <c r="BV53" s="37">
        <f t="shared" si="89"/>
        <v>2</v>
      </c>
      <c r="BW53" s="14">
        <f t="shared" si="90"/>
        <v>0.74049681059376693</v>
      </c>
      <c r="BX53" s="37">
        <v>56081600</v>
      </c>
      <c r="BY53" s="31">
        <f t="shared" si="91"/>
        <v>75735100</v>
      </c>
      <c r="BZ53" s="37">
        <f t="shared" si="92"/>
        <v>2</v>
      </c>
      <c r="CA53" s="17">
        <f t="shared" si="93"/>
        <v>2</v>
      </c>
      <c r="CB53" s="37">
        <v>2</v>
      </c>
      <c r="CC53" s="37">
        <v>2</v>
      </c>
      <c r="CD53" s="37">
        <v>2</v>
      </c>
      <c r="CE53" s="37">
        <f t="shared" si="113"/>
        <v>3</v>
      </c>
      <c r="CF53" s="14">
        <f t="shared" si="94"/>
        <v>1</v>
      </c>
      <c r="CG53" s="37">
        <v>1</v>
      </c>
      <c r="CH53" s="37">
        <v>1</v>
      </c>
      <c r="CI53" s="37">
        <f t="shared" si="95"/>
        <v>5</v>
      </c>
      <c r="CJ53" s="37">
        <v>0</v>
      </c>
      <c r="CK53" s="37">
        <f t="shared" si="96"/>
        <v>2</v>
      </c>
      <c r="CL53" s="37">
        <v>35</v>
      </c>
      <c r="CM53" s="37">
        <v>35</v>
      </c>
      <c r="CN53" s="37">
        <f t="shared" si="97"/>
        <v>3</v>
      </c>
      <c r="CO53" s="37">
        <v>0</v>
      </c>
      <c r="CP53" s="37">
        <f t="shared" si="98"/>
        <v>3</v>
      </c>
      <c r="CQ53" s="37">
        <v>0</v>
      </c>
      <c r="CR53" s="37">
        <f t="shared" si="99"/>
        <v>5</v>
      </c>
      <c r="CS53" s="37">
        <v>4</v>
      </c>
      <c r="CT53" s="37">
        <v>4</v>
      </c>
      <c r="CU53" s="37">
        <f t="shared" si="100"/>
        <v>5</v>
      </c>
      <c r="CV53" s="37">
        <v>6</v>
      </c>
      <c r="CW53" s="37">
        <v>6</v>
      </c>
      <c r="CX53" s="37">
        <f t="shared" si="101"/>
        <v>4</v>
      </c>
      <c r="CY53" s="37">
        <v>0</v>
      </c>
      <c r="CZ53" s="37">
        <v>11.8</v>
      </c>
      <c r="DA53" s="37">
        <f t="shared" si="102"/>
        <v>4</v>
      </c>
      <c r="DB53" s="14">
        <f t="shared" si="103"/>
        <v>1</v>
      </c>
      <c r="DC53" s="38">
        <v>76256.899999999994</v>
      </c>
      <c r="DD53" s="38">
        <v>76256.899999999994</v>
      </c>
      <c r="DE53" s="37">
        <f t="shared" si="104"/>
        <v>3</v>
      </c>
      <c r="DF53" s="14">
        <f t="shared" si="105"/>
        <v>0</v>
      </c>
      <c r="DG53" s="38">
        <v>0</v>
      </c>
      <c r="DH53" s="38">
        <v>76256.899999999994</v>
      </c>
      <c r="DI53" s="37">
        <f t="shared" si="106"/>
        <v>3</v>
      </c>
      <c r="DJ53" s="37">
        <v>0</v>
      </c>
      <c r="DK53" s="37">
        <v>0</v>
      </c>
      <c r="DL53" s="37">
        <f t="shared" si="107"/>
        <v>5</v>
      </c>
      <c r="DM53" s="16">
        <f t="shared" si="108"/>
        <v>1</v>
      </c>
      <c r="DN53" s="59">
        <v>54</v>
      </c>
      <c r="DO53" s="59">
        <v>54</v>
      </c>
      <c r="DP53" s="37">
        <f t="shared" si="109"/>
        <v>4</v>
      </c>
      <c r="DQ53" s="14">
        <f t="shared" si="110"/>
        <v>1</v>
      </c>
      <c r="DR53" s="59">
        <v>90</v>
      </c>
      <c r="DS53" s="59">
        <v>90</v>
      </c>
      <c r="DT53" s="22">
        <f t="shared" si="111"/>
        <v>69</v>
      </c>
      <c r="DU53" s="57">
        <f t="shared" si="112"/>
        <v>3</v>
      </c>
      <c r="DV53" s="57">
        <f t="shared" si="54"/>
        <v>42</v>
      </c>
    </row>
    <row r="54" spans="1:126" ht="45" hidden="1" x14ac:dyDescent="0.25">
      <c r="A54" s="13">
        <v>9</v>
      </c>
      <c r="B54" s="10" t="s">
        <v>148</v>
      </c>
      <c r="C54" s="10" t="s">
        <v>158</v>
      </c>
      <c r="D54" s="37">
        <f>IF(E54&gt;1,0,IF(F54/G54&lt;$G$8/100,0,IF(F54/G54&gt;$F$8/100,3,$D$8*(F54/G54-$G$8/100)/(($F$8-$G$8)/100))))</f>
        <v>0</v>
      </c>
      <c r="E54" s="19">
        <f t="shared" si="68"/>
        <v>0.86285452173913046</v>
      </c>
      <c r="F54" s="37">
        <v>4366043.88</v>
      </c>
      <c r="G54" s="37">
        <v>5060000</v>
      </c>
      <c r="H54" s="37">
        <f>IF(J54/K54&lt;$K$8/100,0,IF(J54/K54&gt;$J$8/100,3,$H$8*(J54/K54-$K$8/100)/(($J$8-$K$8)/100)))</f>
        <v>0.85064414525691523</v>
      </c>
      <c r="I54" s="14">
        <f t="shared" si="69"/>
        <v>0.92268384387351776</v>
      </c>
      <c r="J54" s="37">
        <v>4668780.25</v>
      </c>
      <c r="K54" s="37">
        <v>5060000</v>
      </c>
      <c r="L54" s="37">
        <f>IF(N54/O54&lt;$O$8/100,0,IF(N54/O54&gt;$N$8/100,3,$L$8*(N54/O54-$O$8/100)/(($N$8-$O$8)/100)))</f>
        <v>1.6928178260869569</v>
      </c>
      <c r="M54" s="14">
        <f t="shared" si="70"/>
        <v>0.86285452173913046</v>
      </c>
      <c r="N54" s="31">
        <f t="shared" si="71"/>
        <v>4366043.88</v>
      </c>
      <c r="O54" s="37">
        <v>5060000</v>
      </c>
      <c r="P54" s="37">
        <f>IF(R54/S54&lt;$S$8/100,0,IF(R54/S54&gt;$R$8/100,3,$P$8*(R54/S54-$S$8/100)/(($R$8-$S$8)/100)))</f>
        <v>2.5902576581027663</v>
      </c>
      <c r="Q54" s="14">
        <f t="shared" si="72"/>
        <v>0.92268384387351776</v>
      </c>
      <c r="R54" s="37">
        <f t="shared" si="58"/>
        <v>4668780.25</v>
      </c>
      <c r="S54" s="31">
        <f t="shared" si="59"/>
        <v>5060000</v>
      </c>
      <c r="T54" s="37">
        <f t="shared" si="73"/>
        <v>3</v>
      </c>
      <c r="U54" s="14">
        <f t="shared" si="74"/>
        <v>-8.6744560315514446E-2</v>
      </c>
      <c r="V54" s="24" t="s">
        <v>222</v>
      </c>
      <c r="W54" s="37">
        <v>0</v>
      </c>
      <c r="X54" s="37">
        <v>1563804.91</v>
      </c>
      <c r="Y54" s="37">
        <v>1563804.91</v>
      </c>
      <c r="Z54" s="37">
        <v>1563804.91</v>
      </c>
      <c r="AA54" s="37">
        <v>54083100</v>
      </c>
      <c r="AB54" s="37">
        <f t="shared" si="75"/>
        <v>3</v>
      </c>
      <c r="AC54" s="19">
        <f t="shared" si="76"/>
        <v>6.1575176842624769E-3</v>
      </c>
      <c r="AD54" s="37">
        <v>103655</v>
      </c>
      <c r="AE54" s="37">
        <v>16833894</v>
      </c>
      <c r="AF54" s="37">
        <f t="shared" si="77"/>
        <v>1</v>
      </c>
      <c r="AG54" s="15">
        <f t="shared" si="78"/>
        <v>7</v>
      </c>
      <c r="AH54" s="15">
        <v>7</v>
      </c>
      <c r="AI54" s="15">
        <v>4</v>
      </c>
      <c r="AJ54" s="37"/>
      <c r="AK54" s="15"/>
      <c r="AL54" s="37"/>
      <c r="AM54" s="37"/>
      <c r="AN54" s="37"/>
      <c r="AO54" s="37"/>
      <c r="AP54" s="37"/>
      <c r="AQ54" s="37"/>
      <c r="AR54" s="37">
        <f t="shared" si="79"/>
        <v>0</v>
      </c>
      <c r="AS54" s="14">
        <f t="shared" si="80"/>
        <v>7.4698166477233263E-2</v>
      </c>
      <c r="AT54" s="31">
        <f t="shared" si="81"/>
        <v>4366043.88</v>
      </c>
      <c r="AU54" s="37">
        <f t="shared" si="65"/>
        <v>54083100</v>
      </c>
      <c r="AV54" s="37">
        <f t="shared" si="66"/>
        <v>0</v>
      </c>
      <c r="AW54" s="14">
        <f>AX54/AY54-1</f>
        <v>-0.21219819335981671</v>
      </c>
      <c r="AX54" s="31">
        <f t="shared" si="82"/>
        <v>4366043.88</v>
      </c>
      <c r="AY54" s="37">
        <v>5542058.7300000004</v>
      </c>
      <c r="AZ54" s="37">
        <v>2</v>
      </c>
      <c r="BA54" s="37">
        <f t="shared" si="83"/>
        <v>4366043.88</v>
      </c>
      <c r="BB54" s="37">
        <v>0</v>
      </c>
      <c r="BC54" s="37">
        <f t="shared" si="84"/>
        <v>1</v>
      </c>
      <c r="BD54" s="14">
        <f t="shared" si="85"/>
        <v>0</v>
      </c>
      <c r="BE54" s="37">
        <v>0</v>
      </c>
      <c r="BF54" s="37">
        <v>250379.27</v>
      </c>
      <c r="BG54" s="37">
        <f t="shared" si="86"/>
        <v>1</v>
      </c>
      <c r="BH54" s="37">
        <v>0</v>
      </c>
      <c r="BI54" s="37">
        <v>160521206.33000001</v>
      </c>
      <c r="BJ54" s="37">
        <f t="shared" si="87"/>
        <v>4</v>
      </c>
      <c r="BK54" s="14">
        <f t="shared" si="88"/>
        <v>0</v>
      </c>
      <c r="BL54" s="37">
        <v>0</v>
      </c>
      <c r="BM54" s="37">
        <v>10488791.65</v>
      </c>
      <c r="BN54" s="37">
        <v>209164.74</v>
      </c>
      <c r="BO54" s="37">
        <v>2315090.7000000002</v>
      </c>
      <c r="BP54" s="37">
        <f t="shared" si="63"/>
        <v>0</v>
      </c>
      <c r="BQ54" s="14">
        <f t="shared" si="64"/>
        <v>1.0885320381592607</v>
      </c>
      <c r="BR54" s="37">
        <v>19502568.050000001</v>
      </c>
      <c r="BS54" s="37">
        <v>27.7</v>
      </c>
      <c r="BT54" s="37">
        <v>12</v>
      </c>
      <c r="BU54" s="30">
        <v>53900.1</v>
      </c>
      <c r="BV54" s="37">
        <f t="shared" si="89"/>
        <v>0</v>
      </c>
      <c r="BW54" s="14">
        <f t="shared" si="90"/>
        <v>0.68834355645313172</v>
      </c>
      <c r="BX54" s="37">
        <v>40233091.57</v>
      </c>
      <c r="BY54" s="31">
        <f t="shared" si="91"/>
        <v>58449143.880000003</v>
      </c>
      <c r="BZ54" s="37">
        <f t="shared" si="92"/>
        <v>2</v>
      </c>
      <c r="CA54" s="17">
        <f t="shared" si="93"/>
        <v>1.6666666666666667</v>
      </c>
      <c r="CB54" s="37">
        <v>3</v>
      </c>
      <c r="CC54" s="37">
        <v>2</v>
      </c>
      <c r="CD54" s="37">
        <v>3</v>
      </c>
      <c r="CE54" s="37">
        <f t="shared" si="113"/>
        <v>3</v>
      </c>
      <c r="CF54" s="14">
        <f t="shared" si="94"/>
        <v>1</v>
      </c>
      <c r="CG54" s="37">
        <v>2</v>
      </c>
      <c r="CH54" s="37">
        <v>2</v>
      </c>
      <c r="CI54" s="37">
        <f t="shared" si="95"/>
        <v>5</v>
      </c>
      <c r="CJ54" s="37">
        <v>0</v>
      </c>
      <c r="CK54" s="37">
        <f t="shared" si="96"/>
        <v>0</v>
      </c>
      <c r="CL54" s="18">
        <v>33</v>
      </c>
      <c r="CM54" s="18">
        <v>38</v>
      </c>
      <c r="CN54" s="37">
        <f t="shared" si="97"/>
        <v>3</v>
      </c>
      <c r="CO54" s="37">
        <v>0</v>
      </c>
      <c r="CP54" s="37">
        <f t="shared" si="98"/>
        <v>3</v>
      </c>
      <c r="CQ54" s="37">
        <v>0</v>
      </c>
      <c r="CR54" s="37">
        <f t="shared" si="99"/>
        <v>5</v>
      </c>
      <c r="CS54" s="37">
        <v>4</v>
      </c>
      <c r="CT54" s="37">
        <v>4</v>
      </c>
      <c r="CU54" s="37">
        <f t="shared" si="100"/>
        <v>5</v>
      </c>
      <c r="CV54" s="37">
        <v>6</v>
      </c>
      <c r="CW54" s="37">
        <v>6</v>
      </c>
      <c r="CX54" s="37">
        <f t="shared" si="101"/>
        <v>4</v>
      </c>
      <c r="CY54" s="37"/>
      <c r="CZ54" s="37">
        <v>384.12</v>
      </c>
      <c r="DA54" s="37">
        <f t="shared" si="102"/>
        <v>3.8480730950894086</v>
      </c>
      <c r="DB54" s="14">
        <f t="shared" si="103"/>
        <v>0.97506237559040576</v>
      </c>
      <c r="DC54" s="37">
        <v>75370.119250000003</v>
      </c>
      <c r="DD54" s="37">
        <v>77297.741290000005</v>
      </c>
      <c r="DE54" s="37">
        <f t="shared" si="104"/>
        <v>3</v>
      </c>
      <c r="DF54" s="14">
        <f t="shared" si="105"/>
        <v>0</v>
      </c>
      <c r="DG54" s="37">
        <v>0</v>
      </c>
      <c r="DH54" s="37">
        <v>77297.741290000005</v>
      </c>
      <c r="DI54" s="37">
        <f t="shared" si="106"/>
        <v>3</v>
      </c>
      <c r="DJ54" s="37"/>
      <c r="DK54" s="37"/>
      <c r="DL54" s="37">
        <f t="shared" si="107"/>
        <v>5</v>
      </c>
      <c r="DM54" s="16">
        <f t="shared" si="108"/>
        <v>1</v>
      </c>
      <c r="DN54" s="34">
        <v>14</v>
      </c>
      <c r="DO54" s="34">
        <v>14</v>
      </c>
      <c r="DP54" s="37">
        <f t="shared" si="109"/>
        <v>4</v>
      </c>
      <c r="DQ54" s="14">
        <f t="shared" si="110"/>
        <v>1</v>
      </c>
      <c r="DR54" s="34">
        <v>45</v>
      </c>
      <c r="DS54" s="34">
        <v>45</v>
      </c>
      <c r="DT54" s="22">
        <f t="shared" si="111"/>
        <v>68.981792724536049</v>
      </c>
      <c r="DU54" s="57">
        <f t="shared" si="112"/>
        <v>3</v>
      </c>
      <c r="DV54" s="57">
        <f t="shared" si="54"/>
        <v>45</v>
      </c>
    </row>
    <row r="55" spans="1:126" ht="45" hidden="1" x14ac:dyDescent="0.25">
      <c r="A55" s="13">
        <v>2</v>
      </c>
      <c r="B55" s="10" t="s">
        <v>148</v>
      </c>
      <c r="C55" s="10" t="s">
        <v>150</v>
      </c>
      <c r="D55" s="37">
        <f>IF(E55&gt;1,0,IF(F55/G55&lt;$G$8/100,0,IF(F55/G55&gt;$F$8/100,3,$D$8*(F55/G55-$G$8/100)/(($F$8-$G$8)/100))))</f>
        <v>0</v>
      </c>
      <c r="E55" s="19">
        <f t="shared" si="68"/>
        <v>0.78583925080315098</v>
      </c>
      <c r="F55" s="37">
        <v>90008654.25</v>
      </c>
      <c r="G55" s="37">
        <v>114538252.14</v>
      </c>
      <c r="H55" s="37">
        <f>IF(J55/K55&lt;$K$8/100,0,IF(J55/K55&gt;$J$8/100,3,$H$8*(J55/K55-$K$8/100)/(($J$8-$K$8)/100)))</f>
        <v>0</v>
      </c>
      <c r="I55" s="14">
        <f t="shared" si="69"/>
        <v>0.78615933522176973</v>
      </c>
      <c r="J55" s="30">
        <v>97445674.719999999</v>
      </c>
      <c r="K55" s="30">
        <v>123951558.36</v>
      </c>
      <c r="L55" s="37">
        <f>IF(N55/O55&lt;$O$8/100,0,IF(N55/O55&gt;$N$8/100,3,$L$8*(N55/O55-$O$8/100)/(($N$8-$O$8)/100)))</f>
        <v>3</v>
      </c>
      <c r="M55" s="14">
        <f t="shared" si="70"/>
        <v>1.1773070285011706</v>
      </c>
      <c r="N55" s="31">
        <f t="shared" si="71"/>
        <v>90008654.25</v>
      </c>
      <c r="O55" s="30">
        <v>76453000</v>
      </c>
      <c r="P55" s="37">
        <f>IF(R55/S55&lt;$S$8/100,0,IF(R55/S55&gt;$R$8/100,3,$P$8*(R55/S55-$S$8/100)/(($R$8-$S$8)/100)))</f>
        <v>0.54239002832654593</v>
      </c>
      <c r="Q55" s="14">
        <f t="shared" si="72"/>
        <v>0.78615933522176973</v>
      </c>
      <c r="R55" s="37">
        <f t="shared" si="58"/>
        <v>97445674.719999999</v>
      </c>
      <c r="S55" s="31">
        <f t="shared" si="59"/>
        <v>123951558.36</v>
      </c>
      <c r="T55" s="37">
        <f t="shared" si="73"/>
        <v>3</v>
      </c>
      <c r="U55" s="14">
        <f t="shared" si="74"/>
        <v>-0.17108143688940577</v>
      </c>
      <c r="V55" s="24" t="s">
        <v>222</v>
      </c>
      <c r="W55" s="37" t="s">
        <v>222</v>
      </c>
      <c r="X55" s="37">
        <v>31880628</v>
      </c>
      <c r="Y55" s="37">
        <v>31880628</v>
      </c>
      <c r="Z55" s="37" t="s">
        <v>222</v>
      </c>
      <c r="AA55" s="37">
        <v>372695350</v>
      </c>
      <c r="AB55" s="37">
        <f t="shared" si="75"/>
        <v>0</v>
      </c>
      <c r="AC55" s="19">
        <f t="shared" si="76"/>
        <v>1.0196169266515707E-2</v>
      </c>
      <c r="AD55" s="37">
        <v>1397172</v>
      </c>
      <c r="AE55" s="37">
        <v>137029110</v>
      </c>
      <c r="AF55" s="37">
        <f t="shared" si="77"/>
        <v>1</v>
      </c>
      <c r="AG55" s="15">
        <f t="shared" si="78"/>
        <v>5</v>
      </c>
      <c r="AH55" s="15">
        <v>4</v>
      </c>
      <c r="AI55" s="15">
        <v>3</v>
      </c>
      <c r="AJ55" s="37"/>
      <c r="AK55" s="15"/>
      <c r="AL55" s="30"/>
      <c r="AM55" s="37"/>
      <c r="AN55" s="37"/>
      <c r="AO55" s="37"/>
      <c r="AP55" s="30"/>
      <c r="AQ55" s="30"/>
      <c r="AR55" s="37">
        <f t="shared" si="79"/>
        <v>0</v>
      </c>
      <c r="AS55" s="14">
        <f t="shared" si="80"/>
        <v>0.1945275022979229</v>
      </c>
      <c r="AT55" s="31">
        <f t="shared" si="81"/>
        <v>90008654.25</v>
      </c>
      <c r="AU55" s="37">
        <f t="shared" si="65"/>
        <v>372695350</v>
      </c>
      <c r="AV55" s="37">
        <f t="shared" si="66"/>
        <v>0.29552036119949143</v>
      </c>
      <c r="AW55" s="14">
        <f>AX55/AY55-1</f>
        <v>3.6940045149936429E-2</v>
      </c>
      <c r="AX55" s="31">
        <f t="shared" si="82"/>
        <v>90008654.25</v>
      </c>
      <c r="AY55" s="30">
        <v>86802177.879999995</v>
      </c>
      <c r="AZ55" s="37">
        <v>2</v>
      </c>
      <c r="BA55" s="37">
        <f t="shared" si="83"/>
        <v>90008654.25</v>
      </c>
      <c r="BB55" s="37">
        <v>0</v>
      </c>
      <c r="BC55" s="37">
        <f t="shared" si="84"/>
        <v>1</v>
      </c>
      <c r="BD55" s="14">
        <f t="shared" si="85"/>
        <v>0</v>
      </c>
      <c r="BE55" s="30" t="s">
        <v>222</v>
      </c>
      <c r="BF55" s="30">
        <v>28400887.120000001</v>
      </c>
      <c r="BG55" s="37">
        <f t="shared" si="86"/>
        <v>1</v>
      </c>
      <c r="BH55" s="37"/>
      <c r="BI55" s="37">
        <v>1154979099.8699999</v>
      </c>
      <c r="BJ55" s="37">
        <f t="shared" si="87"/>
        <v>4</v>
      </c>
      <c r="BK55" s="19">
        <f t="shared" si="88"/>
        <v>2.3072506572442273E-7</v>
      </c>
      <c r="BL55" s="30" t="s">
        <v>238</v>
      </c>
      <c r="BM55" s="30">
        <v>332485090.94999999</v>
      </c>
      <c r="BN55" s="30">
        <v>724916</v>
      </c>
      <c r="BO55" s="30">
        <v>26958922.850000001</v>
      </c>
      <c r="BP55" s="37">
        <f t="shared" si="63"/>
        <v>2</v>
      </c>
      <c r="BQ55" s="14">
        <f t="shared" si="64"/>
        <v>1.000407577258777</v>
      </c>
      <c r="BR55" s="37">
        <v>103513500</v>
      </c>
      <c r="BS55" s="30">
        <v>92.3</v>
      </c>
      <c r="BT55" s="37">
        <v>12</v>
      </c>
      <c r="BU55" s="30">
        <v>93419.4</v>
      </c>
      <c r="BV55" s="37">
        <f t="shared" si="89"/>
        <v>0</v>
      </c>
      <c r="BW55" s="14">
        <f t="shared" si="90"/>
        <v>0.85208755752841525</v>
      </c>
      <c r="BX55" s="37">
        <v>394264324.83999997</v>
      </c>
      <c r="BY55" s="31">
        <f t="shared" si="91"/>
        <v>462704004.25</v>
      </c>
      <c r="BZ55" s="37">
        <f t="shared" si="92"/>
        <v>2</v>
      </c>
      <c r="CA55" s="17">
        <f t="shared" si="93"/>
        <v>0.81818181818181823</v>
      </c>
      <c r="CB55" s="37">
        <v>4</v>
      </c>
      <c r="CC55" s="37">
        <v>5</v>
      </c>
      <c r="CD55" s="37">
        <v>11</v>
      </c>
      <c r="CE55" s="37">
        <f t="shared" si="113"/>
        <v>3</v>
      </c>
      <c r="CF55" s="14">
        <f t="shared" si="94"/>
        <v>1</v>
      </c>
      <c r="CG55" s="37">
        <v>2</v>
      </c>
      <c r="CH55" s="37">
        <v>2</v>
      </c>
      <c r="CI55" s="37">
        <f t="shared" si="95"/>
        <v>5</v>
      </c>
      <c r="CJ55" s="30">
        <v>0</v>
      </c>
      <c r="CK55" s="37">
        <f t="shared" si="96"/>
        <v>2</v>
      </c>
      <c r="CL55" s="18">
        <v>34</v>
      </c>
      <c r="CM55" s="18">
        <v>34</v>
      </c>
      <c r="CN55" s="37">
        <f t="shared" si="97"/>
        <v>3</v>
      </c>
      <c r="CO55" s="37">
        <v>0</v>
      </c>
      <c r="CP55" s="37">
        <f t="shared" si="98"/>
        <v>3</v>
      </c>
      <c r="CQ55" s="30"/>
      <c r="CR55" s="37">
        <f t="shared" si="99"/>
        <v>5</v>
      </c>
      <c r="CS55" s="37">
        <v>4</v>
      </c>
      <c r="CT55" s="37">
        <v>4</v>
      </c>
      <c r="CU55" s="37">
        <f t="shared" si="100"/>
        <v>5</v>
      </c>
      <c r="CV55" s="37">
        <v>6</v>
      </c>
      <c r="CW55" s="37">
        <v>6</v>
      </c>
      <c r="CX55" s="37">
        <f t="shared" si="101"/>
        <v>4</v>
      </c>
      <c r="CY55" s="37">
        <v>0</v>
      </c>
      <c r="CZ55" s="37">
        <v>168.38</v>
      </c>
      <c r="DA55" s="37">
        <f t="shared" si="102"/>
        <v>4</v>
      </c>
      <c r="DB55" s="14">
        <f t="shared" si="103"/>
        <v>1</v>
      </c>
      <c r="DC55" s="36">
        <v>516586.35122000001</v>
      </c>
      <c r="DD55" s="36">
        <v>516586.35122000001</v>
      </c>
      <c r="DE55" s="37">
        <f t="shared" si="104"/>
        <v>3</v>
      </c>
      <c r="DF55" s="14">
        <f t="shared" si="105"/>
        <v>0</v>
      </c>
      <c r="DG55" s="36">
        <v>0</v>
      </c>
      <c r="DH55" s="37">
        <v>516586.35122000001</v>
      </c>
      <c r="DI55" s="37">
        <f t="shared" si="106"/>
        <v>3</v>
      </c>
      <c r="DJ55" s="37"/>
      <c r="DK55" s="37"/>
      <c r="DL55" s="37">
        <f t="shared" si="107"/>
        <v>5</v>
      </c>
      <c r="DM55" s="16">
        <f t="shared" si="108"/>
        <v>1</v>
      </c>
      <c r="DN55" s="34">
        <v>50</v>
      </c>
      <c r="DO55" s="34">
        <v>50</v>
      </c>
      <c r="DP55" s="37">
        <f t="shared" si="109"/>
        <v>4</v>
      </c>
      <c r="DQ55" s="14">
        <f t="shared" si="110"/>
        <v>1</v>
      </c>
      <c r="DR55" s="34">
        <v>459</v>
      </c>
      <c r="DS55" s="34">
        <v>459</v>
      </c>
      <c r="DT55" s="22">
        <f t="shared" si="111"/>
        <v>68.83791038952603</v>
      </c>
      <c r="DU55" s="57">
        <f t="shared" si="112"/>
        <v>3</v>
      </c>
      <c r="DV55" s="57">
        <f t="shared" si="54"/>
        <v>46</v>
      </c>
    </row>
    <row r="56" spans="1:126" ht="45" hidden="1" x14ac:dyDescent="0.25">
      <c r="A56" s="13">
        <v>7</v>
      </c>
      <c r="B56" s="10" t="s">
        <v>151</v>
      </c>
      <c r="C56" s="10" t="s">
        <v>156</v>
      </c>
      <c r="D56" s="37">
        <f>IF(E56&gt;1,0,IF(F56/G56&lt;$G$8/100,0,IF(F56/G56&gt;$F$8/100,3,$D$8*(F56/G56-$G$8/100)/(($F$8-$G$8)/100))))</f>
        <v>3</v>
      </c>
      <c r="E56" s="19">
        <f t="shared" si="68"/>
        <v>1</v>
      </c>
      <c r="F56" s="37">
        <v>4456554.63</v>
      </c>
      <c r="G56" s="37">
        <v>4456554.63</v>
      </c>
      <c r="H56" s="37">
        <f>IF(J56/K56&lt;$K$8/100,0,IF(J56/K56&gt;$J$8/100,3,$H$8*(J56/K56-$K$8/100)/(($J$8-$K$8)/100)))</f>
        <v>1.461694072737084</v>
      </c>
      <c r="I56" s="14">
        <f t="shared" si="69"/>
        <v>0.93897850860632226</v>
      </c>
      <c r="J56" s="40">
        <v>4184609.02</v>
      </c>
      <c r="K56" s="40">
        <v>4456554.63</v>
      </c>
      <c r="L56" s="37">
        <f>IF(N56/O56&lt;$O$8/100,0,IF(N56/O56&gt;$N$8/100,3,$L$8*(N56/O56-$O$8/100)/(($N$8-$O$8)/100)))</f>
        <v>3</v>
      </c>
      <c r="M56" s="14">
        <f t="shared" si="70"/>
        <v>1</v>
      </c>
      <c r="N56" s="31">
        <f t="shared" si="71"/>
        <v>4456554.63</v>
      </c>
      <c r="O56" s="40">
        <v>4456554.63</v>
      </c>
      <c r="P56" s="37">
        <f>IF(R56/S56&lt;$S$8/100,0,IF(R56/S56&gt;$R$8/100,3,$P$8*(R56/S56-$S$8/100)/(($R$8-$S$8)/100)))</f>
        <v>2.8346776290948337</v>
      </c>
      <c r="Q56" s="14">
        <f t="shared" si="72"/>
        <v>0.93897850860632226</v>
      </c>
      <c r="R56" s="37">
        <f t="shared" si="58"/>
        <v>4184609.02</v>
      </c>
      <c r="S56" s="31">
        <f t="shared" si="59"/>
        <v>4456554.63</v>
      </c>
      <c r="T56" s="37">
        <f t="shared" si="73"/>
        <v>3</v>
      </c>
      <c r="U56" s="14">
        <f t="shared" si="74"/>
        <v>-8.4221199873725588E-2</v>
      </c>
      <c r="V56" s="37">
        <v>398582.6</v>
      </c>
      <c r="W56" s="37">
        <v>0</v>
      </c>
      <c r="X56" s="37">
        <v>4392974.1500000004</v>
      </c>
      <c r="Y56" s="37">
        <v>1688189.67</v>
      </c>
      <c r="Z56" s="37">
        <v>0</v>
      </c>
      <c r="AA56" s="37">
        <v>67472100</v>
      </c>
      <c r="AB56" s="37">
        <f t="shared" si="75"/>
        <v>0</v>
      </c>
      <c r="AC56" s="19">
        <f t="shared" si="76"/>
        <v>1.0540198201411357E-2</v>
      </c>
      <c r="AD56" s="37">
        <v>41373.440000000002</v>
      </c>
      <c r="AE56" s="37">
        <v>3925300</v>
      </c>
      <c r="AF56" s="37">
        <f t="shared" si="77"/>
        <v>1</v>
      </c>
      <c r="AG56" s="15">
        <f t="shared" si="78"/>
        <v>4</v>
      </c>
      <c r="AH56" s="15">
        <v>6</v>
      </c>
      <c r="AI56" s="15">
        <v>6</v>
      </c>
      <c r="AJ56" s="37"/>
      <c r="AK56" s="15"/>
      <c r="AL56" s="32"/>
      <c r="AM56" s="37"/>
      <c r="AN56" s="37"/>
      <c r="AO56" s="37"/>
      <c r="AP56" s="30"/>
      <c r="AQ56" s="30"/>
      <c r="AR56" s="37">
        <f t="shared" si="79"/>
        <v>0</v>
      </c>
      <c r="AS56" s="14">
        <f t="shared" si="80"/>
        <v>6.1957986742897604E-2</v>
      </c>
      <c r="AT56" s="31">
        <f t="shared" si="81"/>
        <v>4456554.63</v>
      </c>
      <c r="AU56" s="37">
        <f t="shared" si="65"/>
        <v>67472100</v>
      </c>
      <c r="AV56" s="37">
        <f t="shared" si="66"/>
        <v>0</v>
      </c>
      <c r="AW56" s="14">
        <f>AX56/AY56-1</f>
        <v>-0.16494296818701626</v>
      </c>
      <c r="AX56" s="31">
        <f t="shared" si="82"/>
        <v>4456554.63</v>
      </c>
      <c r="AY56" s="20">
        <v>5336826.66</v>
      </c>
      <c r="AZ56" s="37">
        <v>2</v>
      </c>
      <c r="BA56" s="37">
        <f t="shared" si="83"/>
        <v>4456554.63</v>
      </c>
      <c r="BB56" s="37">
        <v>0</v>
      </c>
      <c r="BC56" s="37">
        <f t="shared" si="84"/>
        <v>1</v>
      </c>
      <c r="BD56" s="14">
        <f t="shared" si="85"/>
        <v>0</v>
      </c>
      <c r="BE56" s="20">
        <v>0</v>
      </c>
      <c r="BF56" s="20">
        <v>3220732.58</v>
      </c>
      <c r="BG56" s="37">
        <f t="shared" si="86"/>
        <v>1</v>
      </c>
      <c r="BH56" s="37">
        <v>0</v>
      </c>
      <c r="BI56" s="37">
        <v>210331786.72</v>
      </c>
      <c r="BJ56" s="37">
        <f t="shared" si="87"/>
        <v>4</v>
      </c>
      <c r="BK56" s="14">
        <f t="shared" si="88"/>
        <v>0</v>
      </c>
      <c r="BL56" s="32">
        <v>0</v>
      </c>
      <c r="BM56" s="40">
        <v>75999412.200000003</v>
      </c>
      <c r="BN56" s="40">
        <v>420648</v>
      </c>
      <c r="BO56" s="40">
        <v>2523402.9</v>
      </c>
      <c r="BP56" s="37">
        <f t="shared" si="63"/>
        <v>0</v>
      </c>
      <c r="BQ56" s="14">
        <f t="shared" si="64"/>
        <v>1.0705166807107094</v>
      </c>
      <c r="BR56" s="37">
        <v>18695109.789999999</v>
      </c>
      <c r="BS56" s="32">
        <v>27</v>
      </c>
      <c r="BT56" s="37">
        <v>12</v>
      </c>
      <c r="BU56" s="30">
        <v>53900.1</v>
      </c>
      <c r="BV56" s="37">
        <f t="shared" si="89"/>
        <v>0</v>
      </c>
      <c r="BW56" s="14">
        <f t="shared" si="90"/>
        <v>0.49316142005532743</v>
      </c>
      <c r="BX56" s="40">
        <v>35472437.460000001</v>
      </c>
      <c r="BY56" s="31">
        <f t="shared" si="91"/>
        <v>71928654.629999995</v>
      </c>
      <c r="BZ56" s="37">
        <f t="shared" si="92"/>
        <v>2</v>
      </c>
      <c r="CA56" s="17">
        <f t="shared" si="93"/>
        <v>2</v>
      </c>
      <c r="CB56" s="37">
        <v>2</v>
      </c>
      <c r="CC56" s="37">
        <v>2</v>
      </c>
      <c r="CD56" s="37">
        <v>2</v>
      </c>
      <c r="CE56" s="37">
        <f t="shared" si="113"/>
        <v>3</v>
      </c>
      <c r="CF56" s="14">
        <f t="shared" si="94"/>
        <v>1</v>
      </c>
      <c r="CG56" s="37">
        <v>2</v>
      </c>
      <c r="CH56" s="37">
        <v>2</v>
      </c>
      <c r="CI56" s="37">
        <f t="shared" si="95"/>
        <v>5</v>
      </c>
      <c r="CJ56" s="32">
        <v>0</v>
      </c>
      <c r="CK56" s="37">
        <f t="shared" si="96"/>
        <v>2</v>
      </c>
      <c r="CL56" s="18">
        <v>35</v>
      </c>
      <c r="CM56" s="18">
        <v>35</v>
      </c>
      <c r="CN56" s="37">
        <f t="shared" si="97"/>
        <v>3</v>
      </c>
      <c r="CO56" s="37">
        <v>0</v>
      </c>
      <c r="CP56" s="37">
        <f t="shared" si="98"/>
        <v>3</v>
      </c>
      <c r="CQ56" s="40">
        <v>0</v>
      </c>
      <c r="CR56" s="37">
        <f t="shared" si="99"/>
        <v>5</v>
      </c>
      <c r="CS56" s="37">
        <v>4</v>
      </c>
      <c r="CT56" s="37">
        <v>4</v>
      </c>
      <c r="CU56" s="37">
        <f t="shared" si="100"/>
        <v>4.166666666666667</v>
      </c>
      <c r="CV56" s="37">
        <v>5</v>
      </c>
      <c r="CW56" s="37">
        <v>6</v>
      </c>
      <c r="CX56" s="37">
        <f t="shared" si="101"/>
        <v>0</v>
      </c>
      <c r="CY56" s="37">
        <v>1</v>
      </c>
      <c r="CZ56" s="37">
        <v>69.42</v>
      </c>
      <c r="DA56" s="37">
        <f t="shared" si="102"/>
        <v>4</v>
      </c>
      <c r="DB56" s="14">
        <f t="shared" si="103"/>
        <v>0.99478661147326397</v>
      </c>
      <c r="DC56" s="40">
        <v>135802.20000000001</v>
      </c>
      <c r="DD56" s="40">
        <v>136513.9</v>
      </c>
      <c r="DE56" s="37">
        <f t="shared" si="104"/>
        <v>3</v>
      </c>
      <c r="DF56" s="14">
        <f t="shared" si="105"/>
        <v>0</v>
      </c>
      <c r="DG56" s="40">
        <v>0</v>
      </c>
      <c r="DH56" s="37">
        <v>136513.9</v>
      </c>
      <c r="DI56" s="37">
        <f t="shared" si="106"/>
        <v>3</v>
      </c>
      <c r="DJ56" s="37"/>
      <c r="DK56" s="37"/>
      <c r="DL56" s="37">
        <f t="shared" si="107"/>
        <v>5</v>
      </c>
      <c r="DM56" s="16">
        <f t="shared" si="108"/>
        <v>1</v>
      </c>
      <c r="DN56" s="34">
        <v>12</v>
      </c>
      <c r="DO56" s="34">
        <v>12</v>
      </c>
      <c r="DP56" s="37">
        <f t="shared" si="109"/>
        <v>4</v>
      </c>
      <c r="DQ56" s="14">
        <f t="shared" si="110"/>
        <v>1</v>
      </c>
      <c r="DR56" s="34">
        <v>59</v>
      </c>
      <c r="DS56" s="34">
        <v>59</v>
      </c>
      <c r="DT56" s="22">
        <f t="shared" si="111"/>
        <v>68.463038368498587</v>
      </c>
      <c r="DU56" s="57">
        <f t="shared" si="112"/>
        <v>3</v>
      </c>
      <c r="DV56" s="57">
        <f t="shared" si="54"/>
        <v>47</v>
      </c>
    </row>
    <row r="57" spans="1:126" ht="45" hidden="1" x14ac:dyDescent="0.25">
      <c r="A57" s="13">
        <v>24</v>
      </c>
      <c r="B57" s="10" t="s">
        <v>151</v>
      </c>
      <c r="C57" s="10" t="s">
        <v>172</v>
      </c>
      <c r="D57" s="37">
        <f>IF(E57&gt;1,0,IF(F57/G57&lt;$G$8/100,0,IF(F57/G57&gt;$F$8/100,3,$D$8*(F57/G57-$G$8/100)/(($F$8-$G$8)/100))))</f>
        <v>3</v>
      </c>
      <c r="E57" s="19">
        <f t="shared" si="68"/>
        <v>0.99272168368390235</v>
      </c>
      <c r="F57" s="37">
        <v>13163834.01</v>
      </c>
      <c r="G57" s="37">
        <v>13260347.01</v>
      </c>
      <c r="H57" s="37">
        <f>IF(J57/K57&lt;$K$8/100,0,IF(J57/K57&gt;$J$8/100,3,$H$8*(J57/K57-$K$8/100)/(($J$8-$K$8)/100)))</f>
        <v>0</v>
      </c>
      <c r="I57" s="14">
        <f t="shared" si="69"/>
        <v>0.76398765365307542</v>
      </c>
      <c r="J57" s="37">
        <v>9537260.8000000007</v>
      </c>
      <c r="K57" s="37">
        <v>12483527.390000001</v>
      </c>
      <c r="L57" s="37">
        <f>IF(N57/O57&lt;$O$8/100,0,IF(N57/O57&gt;$N$8/100,3,$L$8*(N57/O57-$O$8/100)/(($N$8-$O$8)/100)))</f>
        <v>3</v>
      </c>
      <c r="M57" s="14">
        <f t="shared" si="70"/>
        <v>1</v>
      </c>
      <c r="N57" s="31">
        <f t="shared" si="71"/>
        <v>13163834.01</v>
      </c>
      <c r="O57" s="37">
        <v>13163834.01</v>
      </c>
      <c r="P57" s="37">
        <f>IF(R57/S57&lt;$S$8/100,0,IF(R57/S57&gt;$R$8/100,3,$P$8*(R57/S57-$S$8/100)/(($R$8-$S$8)/100)))</f>
        <v>0.20981480479613124</v>
      </c>
      <c r="Q57" s="14">
        <f t="shared" si="72"/>
        <v>0.76398765365307542</v>
      </c>
      <c r="R57" s="37">
        <f t="shared" ref="R57:R79" si="116">J57</f>
        <v>9537260.8000000007</v>
      </c>
      <c r="S57" s="31">
        <f t="shared" si="59"/>
        <v>12483527.390000001</v>
      </c>
      <c r="T57" s="37">
        <f t="shared" si="73"/>
        <v>3</v>
      </c>
      <c r="U57" s="14">
        <f t="shared" si="74"/>
        <v>-4.2037348205905704E-2</v>
      </c>
      <c r="V57" s="37">
        <v>743920.1</v>
      </c>
      <c r="W57" s="37">
        <v>203391.04</v>
      </c>
      <c r="X57" s="37">
        <v>1434783.15</v>
      </c>
      <c r="Y57" s="37">
        <v>1434783.15</v>
      </c>
      <c r="Z57" s="37"/>
      <c r="AA57" s="37">
        <v>55404000</v>
      </c>
      <c r="AB57" s="37">
        <f t="shared" si="75"/>
        <v>0</v>
      </c>
      <c r="AC57" s="19">
        <f t="shared" si="76"/>
        <v>9.171333825230997E-2</v>
      </c>
      <c r="AD57" s="37">
        <v>109382.83</v>
      </c>
      <c r="AE57" s="37">
        <v>1192660</v>
      </c>
      <c r="AF57" s="37">
        <f t="shared" si="77"/>
        <v>1</v>
      </c>
      <c r="AG57" s="15">
        <f t="shared" si="78"/>
        <v>7</v>
      </c>
      <c r="AH57" s="15">
        <v>11</v>
      </c>
      <c r="AI57" s="15">
        <v>8</v>
      </c>
      <c r="AJ57" s="37"/>
      <c r="AK57" s="15"/>
      <c r="AL57" s="37"/>
      <c r="AM57" s="37"/>
      <c r="AN57" s="37"/>
      <c r="AO57" s="37"/>
      <c r="AP57" s="37"/>
      <c r="AQ57" s="37"/>
      <c r="AR57" s="37">
        <f t="shared" si="79"/>
        <v>0</v>
      </c>
      <c r="AS57" s="14">
        <f t="shared" si="80"/>
        <v>0.19198264317464325</v>
      </c>
      <c r="AT57" s="31">
        <f t="shared" si="81"/>
        <v>13163834.01</v>
      </c>
      <c r="AU57" s="37">
        <f t="shared" si="65"/>
        <v>55404000</v>
      </c>
      <c r="AV57" s="37">
        <f t="shared" si="66"/>
        <v>2</v>
      </c>
      <c r="AW57" s="14">
        <f>AX57/AY57-1</f>
        <v>3.9676977681589163</v>
      </c>
      <c r="AX57" s="31">
        <f t="shared" si="82"/>
        <v>13163834.01</v>
      </c>
      <c r="AY57" s="37">
        <v>2649886.25</v>
      </c>
      <c r="AZ57" s="37">
        <v>2</v>
      </c>
      <c r="BA57" s="37">
        <f t="shared" si="83"/>
        <v>13163834.01</v>
      </c>
      <c r="BB57" s="37">
        <v>0</v>
      </c>
      <c r="BC57" s="37">
        <f t="shared" si="84"/>
        <v>1</v>
      </c>
      <c r="BD57" s="14">
        <f t="shared" si="85"/>
        <v>0</v>
      </c>
      <c r="BE57" s="37">
        <v>0</v>
      </c>
      <c r="BF57" s="37">
        <v>2085873.97</v>
      </c>
      <c r="BG57" s="37">
        <f t="shared" si="86"/>
        <v>1</v>
      </c>
      <c r="BH57" s="37">
        <v>0</v>
      </c>
      <c r="BI57" s="37">
        <v>164614408.31999999</v>
      </c>
      <c r="BJ57" s="37">
        <f t="shared" si="87"/>
        <v>4</v>
      </c>
      <c r="BK57" s="14">
        <f t="shared" si="88"/>
        <v>0</v>
      </c>
      <c r="BL57" s="37">
        <v>0</v>
      </c>
      <c r="BM57" s="37">
        <v>25216639.949999999</v>
      </c>
      <c r="BN57" s="37">
        <v>1159050.68</v>
      </c>
      <c r="BO57" s="37">
        <v>6438289.9199999999</v>
      </c>
      <c r="BP57" s="37">
        <f t="shared" si="63"/>
        <v>2</v>
      </c>
      <c r="BQ57" s="14">
        <f t="shared" si="64"/>
        <v>1.0252083747945084</v>
      </c>
      <c r="BR57" s="37">
        <v>18765900</v>
      </c>
      <c r="BS57" s="37">
        <v>28.3</v>
      </c>
      <c r="BT57" s="37">
        <v>12</v>
      </c>
      <c r="BU57" s="30">
        <v>53900.1</v>
      </c>
      <c r="BV57" s="37">
        <f t="shared" si="89"/>
        <v>0</v>
      </c>
      <c r="BW57" s="14">
        <f t="shared" si="90"/>
        <v>0.55964790566963984</v>
      </c>
      <c r="BX57" s="37">
        <v>38373844.700000003</v>
      </c>
      <c r="BY57" s="31">
        <f t="shared" si="91"/>
        <v>68567834.010000005</v>
      </c>
      <c r="BZ57" s="37">
        <f t="shared" si="92"/>
        <v>2</v>
      </c>
      <c r="CA57" s="17">
        <f t="shared" si="93"/>
        <v>2</v>
      </c>
      <c r="CB57" s="37">
        <v>3</v>
      </c>
      <c r="CC57" s="37">
        <v>3</v>
      </c>
      <c r="CD57" s="37">
        <v>3</v>
      </c>
      <c r="CE57" s="37">
        <f t="shared" si="113"/>
        <v>3</v>
      </c>
      <c r="CF57" s="14">
        <f t="shared" si="94"/>
        <v>1</v>
      </c>
      <c r="CG57" s="37">
        <v>2</v>
      </c>
      <c r="CH57" s="37">
        <v>2</v>
      </c>
      <c r="CI57" s="37">
        <f t="shared" si="95"/>
        <v>5</v>
      </c>
      <c r="CJ57" s="37">
        <v>0</v>
      </c>
      <c r="CK57" s="37">
        <f t="shared" si="96"/>
        <v>2</v>
      </c>
      <c r="CL57" s="18">
        <v>36</v>
      </c>
      <c r="CM57" s="18">
        <v>36</v>
      </c>
      <c r="CN57" s="37">
        <f t="shared" si="97"/>
        <v>3</v>
      </c>
      <c r="CO57" s="37">
        <v>0</v>
      </c>
      <c r="CP57" s="37">
        <f t="shared" si="98"/>
        <v>0</v>
      </c>
      <c r="CQ57" s="37">
        <v>1</v>
      </c>
      <c r="CR57" s="37">
        <f t="shared" si="99"/>
        <v>5</v>
      </c>
      <c r="CS57" s="37">
        <v>4</v>
      </c>
      <c r="CT57" s="37">
        <v>4</v>
      </c>
      <c r="CU57" s="37">
        <f t="shared" si="100"/>
        <v>4.166666666666667</v>
      </c>
      <c r="CV57" s="37">
        <v>5</v>
      </c>
      <c r="CW57" s="37">
        <v>6</v>
      </c>
      <c r="CX57" s="37">
        <f t="shared" si="101"/>
        <v>4</v>
      </c>
      <c r="CY57" s="37"/>
      <c r="CZ57" s="37">
        <v>101.2</v>
      </c>
      <c r="DA57" s="37">
        <f t="shared" si="102"/>
        <v>2.9491007572837553</v>
      </c>
      <c r="DB57" s="14">
        <f t="shared" si="103"/>
        <v>0.94584577461172203</v>
      </c>
      <c r="DC57" s="37">
        <v>64462.7</v>
      </c>
      <c r="DD57" s="37">
        <v>68153.5</v>
      </c>
      <c r="DE57" s="37">
        <f t="shared" si="104"/>
        <v>3</v>
      </c>
      <c r="DF57" s="14">
        <f t="shared" si="105"/>
        <v>0</v>
      </c>
      <c r="DG57" s="37">
        <v>0</v>
      </c>
      <c r="DH57" s="37">
        <v>68153.5</v>
      </c>
      <c r="DI57" s="37">
        <f t="shared" si="106"/>
        <v>3</v>
      </c>
      <c r="DJ57" s="37"/>
      <c r="DK57" s="37"/>
      <c r="DL57" s="37">
        <f t="shared" si="107"/>
        <v>5</v>
      </c>
      <c r="DM57" s="16">
        <f t="shared" si="108"/>
        <v>1</v>
      </c>
      <c r="DN57" s="34">
        <v>16</v>
      </c>
      <c r="DO57" s="34">
        <v>16</v>
      </c>
      <c r="DP57" s="37">
        <f t="shared" si="109"/>
        <v>4</v>
      </c>
      <c r="DQ57" s="14">
        <f t="shared" si="110"/>
        <v>1</v>
      </c>
      <c r="DR57" s="34">
        <v>52</v>
      </c>
      <c r="DS57" s="34">
        <v>52</v>
      </c>
      <c r="DT57" s="22">
        <f t="shared" si="111"/>
        <v>68.325582228746555</v>
      </c>
      <c r="DU57" s="57">
        <f t="shared" si="112"/>
        <v>3</v>
      </c>
      <c r="DV57" s="57">
        <f t="shared" si="54"/>
        <v>48</v>
      </c>
    </row>
    <row r="58" spans="1:126" ht="45" hidden="1" x14ac:dyDescent="0.25">
      <c r="A58" s="13">
        <v>67</v>
      </c>
      <c r="B58" s="10" t="s">
        <v>151</v>
      </c>
      <c r="C58" s="10" t="s">
        <v>215</v>
      </c>
      <c r="D58" s="37">
        <f>IF(E58&gt;1,0,IF(F58/G58&lt;$G$8/100,0,IF(F58/G58&gt;$F$8/100,3,$D$8*(F58/G58-$G$8/100)/(($F$8-$G$8)/100))))</f>
        <v>0</v>
      </c>
      <c r="E58" s="19">
        <f t="shared" si="68"/>
        <v>1.0001444809242439</v>
      </c>
      <c r="F58" s="34">
        <v>72155864.670000002</v>
      </c>
      <c r="G58" s="34">
        <v>72145441.030000001</v>
      </c>
      <c r="H58" s="37">
        <f>IF(J58/K58&lt;$K$8/100,0,IF(J58/K58&gt;$J$8/100,3,$H$8*(J58/K58-$K$8/100)/(($J$8-$K$8)/100)))</f>
        <v>0</v>
      </c>
      <c r="I58" s="14">
        <f t="shared" si="69"/>
        <v>0.63362949182544548</v>
      </c>
      <c r="J58" s="34">
        <v>54438016.380000003</v>
      </c>
      <c r="K58" s="34">
        <v>85914587.439999998</v>
      </c>
      <c r="L58" s="37">
        <f>IF(N58/O58&lt;$O$8/100,0,IF(N58/O58&gt;$N$8/100,3,$L$8*(N58/O58-$O$8/100)/(($N$8-$O$8)/100)))</f>
        <v>3</v>
      </c>
      <c r="M58" s="14">
        <f t="shared" si="70"/>
        <v>1.894953092233304</v>
      </c>
      <c r="N58" s="31">
        <f t="shared" si="71"/>
        <v>72155864.670000002</v>
      </c>
      <c r="O58" s="34">
        <v>38077916</v>
      </c>
      <c r="P58" s="37">
        <f>IF(R58/S58&lt;$S$8/100,0,IF(R58/S58&gt;$R$8/100,3,$P$8*(R58/S58-$S$8/100)/(($R$8-$S$8)/100)))</f>
        <v>0</v>
      </c>
      <c r="Q58" s="14">
        <f t="shared" si="72"/>
        <v>0.63362949182544548</v>
      </c>
      <c r="R58" s="37">
        <f t="shared" si="116"/>
        <v>54438016.380000003</v>
      </c>
      <c r="S58" s="31">
        <f t="shared" ref="S58:S79" si="117">K58</f>
        <v>85914587.439999998</v>
      </c>
      <c r="T58" s="37">
        <f t="shared" si="73"/>
        <v>3</v>
      </c>
      <c r="U58" s="14">
        <f t="shared" si="74"/>
        <v>-0.2827491680999526</v>
      </c>
      <c r="V58" s="34">
        <v>15424.06</v>
      </c>
      <c r="W58" s="34">
        <v>5662.97</v>
      </c>
      <c r="X58" s="34">
        <v>28703496.120000001</v>
      </c>
      <c r="Y58" s="34">
        <v>1938010.09</v>
      </c>
      <c r="Z58" s="37">
        <v>4898834.8499999996</v>
      </c>
      <c r="AA58" s="34">
        <v>125661130</v>
      </c>
      <c r="AB58" s="37">
        <f t="shared" si="75"/>
        <v>3</v>
      </c>
      <c r="AC58" s="19">
        <f t="shared" si="76"/>
        <v>0</v>
      </c>
      <c r="AD58" s="37">
        <v>442928</v>
      </c>
      <c r="AE58" s="37"/>
      <c r="AF58" s="37">
        <f t="shared" si="77"/>
        <v>0</v>
      </c>
      <c r="AG58" s="15">
        <f t="shared" si="78"/>
        <v>10</v>
      </c>
      <c r="AH58" s="6">
        <v>18</v>
      </c>
      <c r="AI58" s="6">
        <v>12</v>
      </c>
      <c r="AJ58" s="37"/>
      <c r="AK58" s="15"/>
      <c r="AL58" s="37"/>
      <c r="AM58" s="37"/>
      <c r="AN58" s="37"/>
      <c r="AO58" s="37"/>
      <c r="AP58" s="37"/>
      <c r="AQ58" s="37"/>
      <c r="AR58" s="37">
        <f t="shared" si="79"/>
        <v>1.0421734173384567</v>
      </c>
      <c r="AS58" s="14">
        <f t="shared" si="80"/>
        <v>0.36476069606845979</v>
      </c>
      <c r="AT58" s="31">
        <f t="shared" si="81"/>
        <v>72155864.670000002</v>
      </c>
      <c r="AU58" s="37">
        <f t="shared" si="65"/>
        <v>125661130</v>
      </c>
      <c r="AV58" s="37">
        <f t="shared" si="66"/>
        <v>2</v>
      </c>
      <c r="AW58" s="14">
        <f>AX58/AY58-1</f>
        <v>0.88202607369540464</v>
      </c>
      <c r="AX58" s="31">
        <f t="shared" si="82"/>
        <v>72155864.670000002</v>
      </c>
      <c r="AY58" s="37">
        <v>38339460.689999998</v>
      </c>
      <c r="AZ58" s="37">
        <v>2</v>
      </c>
      <c r="BA58" s="37">
        <f t="shared" si="83"/>
        <v>72155864.670000002</v>
      </c>
      <c r="BB58" s="37">
        <v>0</v>
      </c>
      <c r="BC58" s="37">
        <f t="shared" si="84"/>
        <v>1</v>
      </c>
      <c r="BD58" s="14">
        <f t="shared" si="85"/>
        <v>0</v>
      </c>
      <c r="BE58" s="37"/>
      <c r="BF58" s="37">
        <v>3855554.47</v>
      </c>
      <c r="BG58" s="37">
        <f t="shared" si="86"/>
        <v>1</v>
      </c>
      <c r="BH58" s="37"/>
      <c r="BI58" s="37">
        <v>372848491.19999999</v>
      </c>
      <c r="BJ58" s="37">
        <f t="shared" si="87"/>
        <v>4</v>
      </c>
      <c r="BK58" s="14">
        <f t="shared" si="88"/>
        <v>0</v>
      </c>
      <c r="BL58" s="37"/>
      <c r="BM58" s="37">
        <v>89742798.939999998</v>
      </c>
      <c r="BN58" s="37"/>
      <c r="BO58" s="37">
        <v>23798458.620000001</v>
      </c>
      <c r="BP58" s="37">
        <f t="shared" si="63"/>
        <v>0</v>
      </c>
      <c r="BQ58" s="14">
        <f t="shared" si="64"/>
        <v>1.0692674388964447</v>
      </c>
      <c r="BR58" s="34">
        <v>4295900</v>
      </c>
      <c r="BS58" s="34">
        <v>6.2</v>
      </c>
      <c r="BT58" s="34">
        <v>12</v>
      </c>
      <c r="BU58" s="34">
        <v>54000.14</v>
      </c>
      <c r="BV58" s="37">
        <f t="shared" si="89"/>
        <v>0</v>
      </c>
      <c r="BW58" s="14">
        <f t="shared" si="90"/>
        <v>0.38399582465964877</v>
      </c>
      <c r="BX58" s="34">
        <v>75960900</v>
      </c>
      <c r="BY58" s="31">
        <f t="shared" si="91"/>
        <v>197816994.67000002</v>
      </c>
      <c r="BZ58" s="37">
        <f t="shared" si="92"/>
        <v>2</v>
      </c>
      <c r="CA58" s="17">
        <f t="shared" si="93"/>
        <v>1.5</v>
      </c>
      <c r="CB58" s="34">
        <v>6</v>
      </c>
      <c r="CC58" s="34">
        <v>3</v>
      </c>
      <c r="CD58" s="34">
        <v>6</v>
      </c>
      <c r="CE58" s="37">
        <f t="shared" si="113"/>
        <v>3</v>
      </c>
      <c r="CF58" s="14">
        <f t="shared" si="94"/>
        <v>1</v>
      </c>
      <c r="CG58" s="34">
        <v>2</v>
      </c>
      <c r="CH58" s="34">
        <v>2</v>
      </c>
      <c r="CI58" s="37">
        <f t="shared" si="95"/>
        <v>5</v>
      </c>
      <c r="CJ58" s="37"/>
      <c r="CK58" s="37">
        <f t="shared" si="96"/>
        <v>2</v>
      </c>
      <c r="CL58" s="34">
        <v>37</v>
      </c>
      <c r="CM58" s="34">
        <v>37</v>
      </c>
      <c r="CN58" s="37">
        <f t="shared" si="97"/>
        <v>3</v>
      </c>
      <c r="CO58" s="37"/>
      <c r="CP58" s="37">
        <f t="shared" si="98"/>
        <v>3</v>
      </c>
      <c r="CQ58" s="37"/>
      <c r="CR58" s="37">
        <f t="shared" si="99"/>
        <v>5</v>
      </c>
      <c r="CS58" s="37">
        <v>4</v>
      </c>
      <c r="CT58" s="37">
        <v>4</v>
      </c>
      <c r="CU58" s="37">
        <f t="shared" si="100"/>
        <v>5</v>
      </c>
      <c r="CV58" s="37">
        <v>6</v>
      </c>
      <c r="CW58" s="37">
        <v>6</v>
      </c>
      <c r="CX58" s="37">
        <f t="shared" si="101"/>
        <v>4</v>
      </c>
      <c r="CY58" s="37">
        <v>0</v>
      </c>
      <c r="CZ58" s="37">
        <v>9.5</v>
      </c>
      <c r="DA58" s="37">
        <f t="shared" si="102"/>
        <v>0</v>
      </c>
      <c r="DB58" s="14">
        <f t="shared" si="103"/>
        <v>1.0088411591897115</v>
      </c>
      <c r="DC58" s="35">
        <v>144574</v>
      </c>
      <c r="DD58" s="35">
        <v>143307</v>
      </c>
      <c r="DE58" s="37">
        <f t="shared" si="104"/>
        <v>3</v>
      </c>
      <c r="DF58" s="14">
        <f t="shared" si="105"/>
        <v>0</v>
      </c>
      <c r="DG58" s="37"/>
      <c r="DH58" s="37">
        <v>144574</v>
      </c>
      <c r="DI58" s="37">
        <f t="shared" si="106"/>
        <v>3</v>
      </c>
      <c r="DJ58" s="37"/>
      <c r="DK58" s="37"/>
      <c r="DL58" s="37">
        <f t="shared" si="107"/>
        <v>5</v>
      </c>
      <c r="DM58" s="16">
        <f t="shared" si="108"/>
        <v>1</v>
      </c>
      <c r="DN58" s="34">
        <v>32</v>
      </c>
      <c r="DO58" s="34">
        <v>32</v>
      </c>
      <c r="DP58" s="37">
        <f t="shared" si="109"/>
        <v>4</v>
      </c>
      <c r="DQ58" s="14">
        <f t="shared" si="110"/>
        <v>1</v>
      </c>
      <c r="DR58" s="34">
        <v>76</v>
      </c>
      <c r="DS58" s="34">
        <v>76</v>
      </c>
      <c r="DT58" s="22">
        <f t="shared" si="111"/>
        <v>67.042173417338461</v>
      </c>
      <c r="DU58" s="57">
        <f t="shared" si="112"/>
        <v>3</v>
      </c>
      <c r="DV58" s="57">
        <f t="shared" si="54"/>
        <v>49</v>
      </c>
    </row>
    <row r="59" spans="1:126" ht="60" hidden="1" x14ac:dyDescent="0.25">
      <c r="A59" s="13">
        <v>46</v>
      </c>
      <c r="B59" s="10" t="s">
        <v>151</v>
      </c>
      <c r="C59" s="10" t="s">
        <v>194</v>
      </c>
      <c r="D59" s="37"/>
      <c r="E59" s="19">
        <f t="shared" si="68"/>
        <v>0</v>
      </c>
      <c r="F59" s="37">
        <v>0</v>
      </c>
      <c r="G59" s="37">
        <v>0</v>
      </c>
      <c r="H59" s="37"/>
      <c r="I59" s="14">
        <f t="shared" si="69"/>
        <v>0</v>
      </c>
      <c r="J59" s="37">
        <v>0</v>
      </c>
      <c r="K59" s="37">
        <v>0</v>
      </c>
      <c r="L59" s="37"/>
      <c r="M59" s="14">
        <f t="shared" si="70"/>
        <v>0</v>
      </c>
      <c r="N59" s="31">
        <f t="shared" si="71"/>
        <v>0</v>
      </c>
      <c r="O59" s="37">
        <v>0</v>
      </c>
      <c r="P59" s="37"/>
      <c r="Q59" s="14">
        <f t="shared" si="72"/>
        <v>0</v>
      </c>
      <c r="R59" s="37">
        <f t="shared" si="116"/>
        <v>0</v>
      </c>
      <c r="S59" s="31">
        <f t="shared" si="117"/>
        <v>0</v>
      </c>
      <c r="T59" s="37">
        <f t="shared" si="73"/>
        <v>3</v>
      </c>
      <c r="U59" s="14">
        <f t="shared" si="74"/>
        <v>-7.2430728709088121E-2</v>
      </c>
      <c r="V59" s="37">
        <v>0</v>
      </c>
      <c r="W59" s="37">
        <v>0</v>
      </c>
      <c r="X59" s="37">
        <v>4195281.45</v>
      </c>
      <c r="Y59" s="37">
        <v>2037440.7</v>
      </c>
      <c r="Z59" s="37">
        <v>0</v>
      </c>
      <c r="AA59" s="37">
        <v>86050800</v>
      </c>
      <c r="AB59" s="37">
        <f t="shared" si="75"/>
        <v>3</v>
      </c>
      <c r="AC59" s="19">
        <f t="shared" si="76"/>
        <v>2.7446358125661502E-4</v>
      </c>
      <c r="AD59" s="37">
        <v>4564</v>
      </c>
      <c r="AE59" s="37">
        <v>16628800</v>
      </c>
      <c r="AF59" s="37">
        <f t="shared" si="77"/>
        <v>0</v>
      </c>
      <c r="AG59" s="15">
        <f t="shared" si="78"/>
        <v>-1</v>
      </c>
      <c r="AH59" s="15">
        <v>2</v>
      </c>
      <c r="AI59" s="15">
        <v>7</v>
      </c>
      <c r="AJ59" s="37"/>
      <c r="AK59" s="15"/>
      <c r="AL59" s="37"/>
      <c r="AM59" s="37"/>
      <c r="AN59" s="37"/>
      <c r="AO59" s="37"/>
      <c r="AP59" s="37">
        <v>0</v>
      </c>
      <c r="AQ59" s="37">
        <v>0</v>
      </c>
      <c r="AR59" s="37">
        <f t="shared" si="79"/>
        <v>0</v>
      </c>
      <c r="AS59" s="14">
        <f t="shared" si="80"/>
        <v>0</v>
      </c>
      <c r="AT59" s="31">
        <f t="shared" si="81"/>
        <v>0</v>
      </c>
      <c r="AU59" s="37">
        <f t="shared" si="65"/>
        <v>86050800</v>
      </c>
      <c r="AV59" s="37">
        <f t="shared" si="66"/>
        <v>0</v>
      </c>
      <c r="AW59" s="14">
        <v>0</v>
      </c>
      <c r="AX59" s="31">
        <f t="shared" si="82"/>
        <v>0</v>
      </c>
      <c r="AY59" s="37">
        <v>0</v>
      </c>
      <c r="AZ59" s="37">
        <v>2</v>
      </c>
      <c r="BA59" s="37">
        <f t="shared" si="83"/>
        <v>0</v>
      </c>
      <c r="BB59" s="37">
        <v>0</v>
      </c>
      <c r="BC59" s="37">
        <f t="shared" si="84"/>
        <v>1</v>
      </c>
      <c r="BD59" s="14">
        <f t="shared" si="85"/>
        <v>0</v>
      </c>
      <c r="BE59" s="37">
        <v>0</v>
      </c>
      <c r="BF59" s="37">
        <v>47050.55</v>
      </c>
      <c r="BG59" s="37">
        <f t="shared" si="86"/>
        <v>1</v>
      </c>
      <c r="BH59" s="37">
        <v>0</v>
      </c>
      <c r="BI59" s="37">
        <v>284117931.45999998</v>
      </c>
      <c r="BJ59" s="37">
        <f t="shared" si="87"/>
        <v>4</v>
      </c>
      <c r="BK59" s="14">
        <f t="shared" si="88"/>
        <v>0</v>
      </c>
      <c r="BL59" s="37">
        <v>0</v>
      </c>
      <c r="BM59" s="37">
        <v>4885068.8099999996</v>
      </c>
      <c r="BN59" s="37">
        <v>42500</v>
      </c>
      <c r="BO59" s="37">
        <v>7460109.3200000003</v>
      </c>
      <c r="BP59" s="37">
        <f t="shared" si="63"/>
        <v>2</v>
      </c>
      <c r="BQ59" s="14">
        <f t="shared" si="64"/>
        <v>0.98323027242545691</v>
      </c>
      <c r="BR59" s="37">
        <v>31133200</v>
      </c>
      <c r="BS59" s="37">
        <v>49.7</v>
      </c>
      <c r="BT59" s="37">
        <v>12</v>
      </c>
      <c r="BU59" s="37">
        <v>53092.22</v>
      </c>
      <c r="BV59" s="37">
        <f t="shared" si="89"/>
        <v>0</v>
      </c>
      <c r="BW59" s="14">
        <f t="shared" si="90"/>
        <v>0.83511948755851195</v>
      </c>
      <c r="BX59" s="37">
        <v>71862700</v>
      </c>
      <c r="BY59" s="31">
        <f t="shared" si="91"/>
        <v>86050800</v>
      </c>
      <c r="BZ59" s="37">
        <f t="shared" si="92"/>
        <v>2</v>
      </c>
      <c r="CA59" s="17">
        <f t="shared" si="93"/>
        <v>2</v>
      </c>
      <c r="CB59" s="37">
        <v>2</v>
      </c>
      <c r="CC59" s="37">
        <v>2</v>
      </c>
      <c r="CD59" s="37">
        <v>2</v>
      </c>
      <c r="CE59" s="37">
        <f t="shared" si="113"/>
        <v>3</v>
      </c>
      <c r="CF59" s="14">
        <f t="shared" si="94"/>
        <v>1</v>
      </c>
      <c r="CG59" s="37">
        <v>1</v>
      </c>
      <c r="CH59" s="37">
        <v>1</v>
      </c>
      <c r="CI59" s="37">
        <f t="shared" si="95"/>
        <v>5</v>
      </c>
      <c r="CJ59" s="37">
        <v>0</v>
      </c>
      <c r="CK59" s="37">
        <f t="shared" si="96"/>
        <v>2</v>
      </c>
      <c r="CL59" s="37">
        <v>30</v>
      </c>
      <c r="CM59" s="37">
        <v>30</v>
      </c>
      <c r="CN59" s="37">
        <f t="shared" si="97"/>
        <v>3</v>
      </c>
      <c r="CO59" s="37"/>
      <c r="CP59" s="37">
        <f t="shared" si="98"/>
        <v>3</v>
      </c>
      <c r="CQ59" s="37"/>
      <c r="CR59" s="37">
        <f t="shared" si="99"/>
        <v>5</v>
      </c>
      <c r="CS59" s="37">
        <v>4</v>
      </c>
      <c r="CT59" s="37">
        <v>4</v>
      </c>
      <c r="CU59" s="37">
        <f t="shared" si="100"/>
        <v>5</v>
      </c>
      <c r="CV59" s="37">
        <v>6</v>
      </c>
      <c r="CW59" s="37">
        <v>6</v>
      </c>
      <c r="CX59" s="37">
        <f t="shared" si="101"/>
        <v>4</v>
      </c>
      <c r="CY59" s="37">
        <v>0</v>
      </c>
      <c r="CZ59" s="37">
        <v>6.01</v>
      </c>
      <c r="DA59" s="37">
        <f t="shared" si="102"/>
        <v>4</v>
      </c>
      <c r="DB59" s="14">
        <f t="shared" si="103"/>
        <v>1</v>
      </c>
      <c r="DC59" s="38">
        <v>86050.8</v>
      </c>
      <c r="DD59" s="38">
        <v>86050.8</v>
      </c>
      <c r="DE59" s="37">
        <f t="shared" si="104"/>
        <v>3</v>
      </c>
      <c r="DF59" s="14">
        <f t="shared" si="105"/>
        <v>0</v>
      </c>
      <c r="DG59" s="38">
        <v>0</v>
      </c>
      <c r="DH59" s="38">
        <v>86050.8</v>
      </c>
      <c r="DI59" s="37">
        <f t="shared" si="106"/>
        <v>3</v>
      </c>
      <c r="DJ59" s="37">
        <v>0</v>
      </c>
      <c r="DK59" s="37">
        <v>0</v>
      </c>
      <c r="DL59" s="37">
        <f t="shared" si="107"/>
        <v>5</v>
      </c>
      <c r="DM59" s="16">
        <f t="shared" si="108"/>
        <v>1</v>
      </c>
      <c r="DN59" s="61">
        <v>44</v>
      </c>
      <c r="DO59" s="61">
        <v>44</v>
      </c>
      <c r="DP59" s="37">
        <f t="shared" si="109"/>
        <v>4</v>
      </c>
      <c r="DQ59" s="14">
        <f t="shared" si="110"/>
        <v>1</v>
      </c>
      <c r="DR59" s="59">
        <v>105</v>
      </c>
      <c r="DS59" s="59">
        <v>105</v>
      </c>
      <c r="DT59" s="22">
        <f t="shared" si="111"/>
        <v>67</v>
      </c>
      <c r="DU59" s="57">
        <f t="shared" si="112"/>
        <v>3</v>
      </c>
      <c r="DV59" s="57">
        <f t="shared" si="54"/>
        <v>50</v>
      </c>
    </row>
    <row r="60" spans="1:126" ht="60" hidden="1" x14ac:dyDescent="0.25">
      <c r="A60" s="13">
        <v>51</v>
      </c>
      <c r="B60" s="10" t="s">
        <v>151</v>
      </c>
      <c r="C60" s="10" t="s">
        <v>199</v>
      </c>
      <c r="D60" s="37"/>
      <c r="E60" s="19">
        <f t="shared" si="68"/>
        <v>0</v>
      </c>
      <c r="F60" s="37">
        <v>0</v>
      </c>
      <c r="G60" s="37">
        <v>0</v>
      </c>
      <c r="H60" s="37"/>
      <c r="I60" s="14">
        <f t="shared" si="69"/>
        <v>0</v>
      </c>
      <c r="J60" s="37">
        <v>0</v>
      </c>
      <c r="K60" s="37">
        <v>0</v>
      </c>
      <c r="L60" s="37"/>
      <c r="M60" s="14">
        <f t="shared" si="70"/>
        <v>0</v>
      </c>
      <c r="N60" s="31">
        <f t="shared" si="71"/>
        <v>0</v>
      </c>
      <c r="O60" s="37">
        <v>0</v>
      </c>
      <c r="P60" s="37"/>
      <c r="Q60" s="14">
        <f t="shared" si="72"/>
        <v>0</v>
      </c>
      <c r="R60" s="37">
        <f t="shared" si="116"/>
        <v>0</v>
      </c>
      <c r="S60" s="31">
        <f t="shared" si="117"/>
        <v>0</v>
      </c>
      <c r="T60" s="37">
        <f t="shared" si="73"/>
        <v>3</v>
      </c>
      <c r="U60" s="14">
        <f t="shared" si="74"/>
        <v>-6.0099745858566478E-2</v>
      </c>
      <c r="V60" s="37">
        <v>0</v>
      </c>
      <c r="W60" s="37">
        <v>0</v>
      </c>
      <c r="X60" s="37">
        <v>1065349.1299999999</v>
      </c>
      <c r="Y60" s="37">
        <v>1065349.1299999999</v>
      </c>
      <c r="Z60" s="37">
        <v>0</v>
      </c>
      <c r="AA60" s="37">
        <v>35452700</v>
      </c>
      <c r="AB60" s="37">
        <f t="shared" si="75"/>
        <v>3</v>
      </c>
      <c r="AC60" s="19">
        <f t="shared" si="76"/>
        <v>3.2270502050497142E-3</v>
      </c>
      <c r="AD60" s="37">
        <v>5524</v>
      </c>
      <c r="AE60" s="37">
        <v>1711780</v>
      </c>
      <c r="AF60" s="37">
        <f t="shared" si="77"/>
        <v>0</v>
      </c>
      <c r="AG60" s="15">
        <f t="shared" si="78"/>
        <v>3</v>
      </c>
      <c r="AH60" s="15">
        <v>7</v>
      </c>
      <c r="AI60" s="15">
        <v>8</v>
      </c>
      <c r="AJ60" s="37"/>
      <c r="AK60" s="15"/>
      <c r="AL60" s="37"/>
      <c r="AM60" s="37"/>
      <c r="AN60" s="37"/>
      <c r="AO60" s="37"/>
      <c r="AP60" s="37">
        <v>0</v>
      </c>
      <c r="AQ60" s="37">
        <v>0</v>
      </c>
      <c r="AR60" s="37">
        <f t="shared" si="79"/>
        <v>0</v>
      </c>
      <c r="AS60" s="14">
        <f t="shared" si="80"/>
        <v>0</v>
      </c>
      <c r="AT60" s="31">
        <f t="shared" si="81"/>
        <v>0</v>
      </c>
      <c r="AU60" s="37">
        <f t="shared" si="65"/>
        <v>35452700</v>
      </c>
      <c r="AV60" s="37">
        <f t="shared" si="66"/>
        <v>0</v>
      </c>
      <c r="AW60" s="14">
        <v>0</v>
      </c>
      <c r="AX60" s="31">
        <f t="shared" si="82"/>
        <v>0</v>
      </c>
      <c r="AY60" s="37">
        <v>0</v>
      </c>
      <c r="AZ60" s="37">
        <v>2</v>
      </c>
      <c r="BA60" s="37">
        <f t="shared" si="83"/>
        <v>0</v>
      </c>
      <c r="BB60" s="37">
        <v>0</v>
      </c>
      <c r="BC60" s="37">
        <f t="shared" si="84"/>
        <v>1</v>
      </c>
      <c r="BD60" s="14">
        <f t="shared" si="85"/>
        <v>0</v>
      </c>
      <c r="BE60" s="37">
        <v>0</v>
      </c>
      <c r="BF60" s="37">
        <v>5524</v>
      </c>
      <c r="BG60" s="37">
        <f t="shared" si="86"/>
        <v>1</v>
      </c>
      <c r="BH60" s="37">
        <v>0</v>
      </c>
      <c r="BI60" s="37">
        <v>120699775.59</v>
      </c>
      <c r="BJ60" s="37">
        <f t="shared" si="87"/>
        <v>4</v>
      </c>
      <c r="BK60" s="14">
        <f t="shared" si="88"/>
        <v>0</v>
      </c>
      <c r="BL60" s="37">
        <v>0</v>
      </c>
      <c r="BM60" s="37">
        <v>1689264.08</v>
      </c>
      <c r="BN60" s="37">
        <v>0</v>
      </c>
      <c r="BO60" s="37">
        <v>2255196.06</v>
      </c>
      <c r="BP60" s="37">
        <f t="shared" si="63"/>
        <v>2</v>
      </c>
      <c r="BQ60" s="14">
        <f t="shared" si="64"/>
        <v>1.0149680077778771</v>
      </c>
      <c r="BR60" s="37">
        <v>16295400</v>
      </c>
      <c r="BS60" s="37">
        <v>25.2</v>
      </c>
      <c r="BT60" s="37">
        <v>12</v>
      </c>
      <c r="BU60" s="37">
        <v>53092.22</v>
      </c>
      <c r="BV60" s="37">
        <f t="shared" si="89"/>
        <v>0</v>
      </c>
      <c r="BW60" s="14">
        <f t="shared" si="90"/>
        <v>0.84435882175405541</v>
      </c>
      <c r="BX60" s="37">
        <v>29934800</v>
      </c>
      <c r="BY60" s="31">
        <f t="shared" si="91"/>
        <v>35452700</v>
      </c>
      <c r="BZ60" s="37">
        <f t="shared" si="92"/>
        <v>2</v>
      </c>
      <c r="CA60" s="17">
        <f t="shared" si="93"/>
        <v>2</v>
      </c>
      <c r="CB60" s="37">
        <v>2</v>
      </c>
      <c r="CC60" s="37">
        <v>2</v>
      </c>
      <c r="CD60" s="37">
        <v>2</v>
      </c>
      <c r="CE60" s="37">
        <f t="shared" si="113"/>
        <v>3</v>
      </c>
      <c r="CF60" s="14">
        <f t="shared" si="94"/>
        <v>1</v>
      </c>
      <c r="CG60" s="37">
        <v>1</v>
      </c>
      <c r="CH60" s="37">
        <v>1</v>
      </c>
      <c r="CI60" s="37">
        <f t="shared" si="95"/>
        <v>5</v>
      </c>
      <c r="CJ60" s="37">
        <v>0</v>
      </c>
      <c r="CK60" s="37">
        <f t="shared" si="96"/>
        <v>2</v>
      </c>
      <c r="CL60" s="37">
        <v>41</v>
      </c>
      <c r="CM60" s="37">
        <v>41</v>
      </c>
      <c r="CN60" s="37">
        <f t="shared" si="97"/>
        <v>3</v>
      </c>
      <c r="CO60" s="37">
        <v>0</v>
      </c>
      <c r="CP60" s="37">
        <f t="shared" si="98"/>
        <v>3</v>
      </c>
      <c r="CQ60" s="37">
        <v>0</v>
      </c>
      <c r="CR60" s="37">
        <f t="shared" si="99"/>
        <v>5</v>
      </c>
      <c r="CS60" s="37">
        <v>4</v>
      </c>
      <c r="CT60" s="37">
        <v>4</v>
      </c>
      <c r="CU60" s="37">
        <f t="shared" si="100"/>
        <v>5</v>
      </c>
      <c r="CV60" s="37">
        <v>6</v>
      </c>
      <c r="CW60" s="37">
        <v>6</v>
      </c>
      <c r="CX60" s="37">
        <f t="shared" si="101"/>
        <v>4</v>
      </c>
      <c r="CY60" s="37">
        <v>0</v>
      </c>
      <c r="CZ60" s="37">
        <v>26.3</v>
      </c>
      <c r="DA60" s="37">
        <f t="shared" si="102"/>
        <v>4</v>
      </c>
      <c r="DB60" s="14">
        <f t="shared" si="103"/>
        <v>1</v>
      </c>
      <c r="DC60" s="38">
        <v>35452.699999999997</v>
      </c>
      <c r="DD60" s="38">
        <v>35452.699999999997</v>
      </c>
      <c r="DE60" s="37">
        <f t="shared" si="104"/>
        <v>3</v>
      </c>
      <c r="DF60" s="14">
        <f t="shared" si="105"/>
        <v>0</v>
      </c>
      <c r="DG60" s="38">
        <v>0</v>
      </c>
      <c r="DH60" s="38">
        <v>37164.5</v>
      </c>
      <c r="DI60" s="37">
        <f t="shared" si="106"/>
        <v>3</v>
      </c>
      <c r="DJ60" s="37">
        <v>0</v>
      </c>
      <c r="DK60" s="37"/>
      <c r="DL60" s="37">
        <f t="shared" si="107"/>
        <v>5</v>
      </c>
      <c r="DM60" s="16">
        <f t="shared" si="108"/>
        <v>1</v>
      </c>
      <c r="DN60" s="59">
        <v>22</v>
      </c>
      <c r="DO60" s="59">
        <v>22</v>
      </c>
      <c r="DP60" s="37">
        <f t="shared" si="109"/>
        <v>4</v>
      </c>
      <c r="DQ60" s="14">
        <f t="shared" si="110"/>
        <v>1</v>
      </c>
      <c r="DR60" s="59">
        <v>42</v>
      </c>
      <c r="DS60" s="59">
        <v>42</v>
      </c>
      <c r="DT60" s="22">
        <f t="shared" si="111"/>
        <v>67</v>
      </c>
      <c r="DU60" s="57">
        <f t="shared" si="112"/>
        <v>3</v>
      </c>
      <c r="DV60" s="57">
        <f t="shared" si="54"/>
        <v>50</v>
      </c>
    </row>
    <row r="61" spans="1:126" ht="38.25" hidden="1" x14ac:dyDescent="0.25">
      <c r="A61" s="13">
        <v>62</v>
      </c>
      <c r="B61" s="7" t="s">
        <v>151</v>
      </c>
      <c r="C61" s="7" t="s">
        <v>210</v>
      </c>
      <c r="D61" s="37"/>
      <c r="E61" s="19">
        <f t="shared" si="68"/>
        <v>0</v>
      </c>
      <c r="F61" s="34">
        <v>0</v>
      </c>
      <c r="G61" s="34">
        <v>0</v>
      </c>
      <c r="H61" s="37"/>
      <c r="I61" s="14">
        <f t="shared" si="69"/>
        <v>0</v>
      </c>
      <c r="J61" s="34">
        <v>0</v>
      </c>
      <c r="K61" s="34"/>
      <c r="L61" s="37"/>
      <c r="M61" s="14">
        <f t="shared" si="70"/>
        <v>0</v>
      </c>
      <c r="N61" s="31">
        <f t="shared" si="71"/>
        <v>0</v>
      </c>
      <c r="O61" s="34">
        <v>0</v>
      </c>
      <c r="P61" s="37"/>
      <c r="Q61" s="14">
        <f t="shared" si="72"/>
        <v>0</v>
      </c>
      <c r="R61" s="37">
        <f t="shared" si="116"/>
        <v>0</v>
      </c>
      <c r="S61" s="31">
        <f t="shared" si="117"/>
        <v>0</v>
      </c>
      <c r="T61" s="37">
        <f t="shared" si="73"/>
        <v>3</v>
      </c>
      <c r="U61" s="14">
        <f t="shared" si="74"/>
        <v>-0.24604809501645006</v>
      </c>
      <c r="V61" s="34">
        <v>92125.08</v>
      </c>
      <c r="W61" s="34">
        <v>0</v>
      </c>
      <c r="X61" s="34">
        <v>3190021.99</v>
      </c>
      <c r="Y61" s="34">
        <v>3086940.24</v>
      </c>
      <c r="Z61" s="34">
        <v>0</v>
      </c>
      <c r="AA61" s="34">
        <v>25136700</v>
      </c>
      <c r="AB61" s="37">
        <f t="shared" si="75"/>
        <v>3</v>
      </c>
      <c r="AC61" s="19">
        <f t="shared" si="76"/>
        <v>0</v>
      </c>
      <c r="AD61" s="34">
        <v>0</v>
      </c>
      <c r="AE61" s="34">
        <v>0</v>
      </c>
      <c r="AF61" s="37">
        <f t="shared" si="77"/>
        <v>0</v>
      </c>
      <c r="AG61" s="15">
        <f t="shared" si="78"/>
        <v>3</v>
      </c>
      <c r="AH61" s="6">
        <v>1</v>
      </c>
      <c r="AI61" s="6">
        <v>2</v>
      </c>
      <c r="AJ61" s="37"/>
      <c r="AK61" s="15"/>
      <c r="AL61" s="34"/>
      <c r="AM61" s="37"/>
      <c r="AN61" s="37"/>
      <c r="AO61" s="37"/>
      <c r="AP61" s="34"/>
      <c r="AQ61" s="34"/>
      <c r="AR61" s="37">
        <f t="shared" si="79"/>
        <v>0</v>
      </c>
      <c r="AS61" s="14">
        <f t="shared" si="80"/>
        <v>0</v>
      </c>
      <c r="AT61" s="31">
        <f t="shared" si="81"/>
        <v>0</v>
      </c>
      <c r="AU61" s="37">
        <f t="shared" si="65"/>
        <v>25136700</v>
      </c>
      <c r="AV61" s="37">
        <f t="shared" si="66"/>
        <v>0</v>
      </c>
      <c r="AW61" s="14"/>
      <c r="AX61" s="31">
        <f t="shared" si="82"/>
        <v>0</v>
      </c>
      <c r="AY61" s="34">
        <v>0</v>
      </c>
      <c r="AZ61" s="37">
        <v>2</v>
      </c>
      <c r="BA61" s="37">
        <f t="shared" si="83"/>
        <v>0</v>
      </c>
      <c r="BB61" s="37">
        <v>0</v>
      </c>
      <c r="BC61" s="37">
        <f t="shared" si="84"/>
        <v>1</v>
      </c>
      <c r="BD61" s="14">
        <f t="shared" si="85"/>
        <v>0</v>
      </c>
      <c r="BE61" s="34">
        <v>0</v>
      </c>
      <c r="BF61" s="34">
        <v>0</v>
      </c>
      <c r="BG61" s="37">
        <f t="shared" si="86"/>
        <v>1</v>
      </c>
      <c r="BH61" s="34">
        <v>0</v>
      </c>
      <c r="BI61" s="34">
        <v>1742.93</v>
      </c>
      <c r="BJ61" s="37">
        <f t="shared" si="87"/>
        <v>4</v>
      </c>
      <c r="BK61" s="14">
        <f t="shared" si="88"/>
        <v>0</v>
      </c>
      <c r="BL61" s="34">
        <v>0</v>
      </c>
      <c r="BM61" s="34">
        <v>2085.8000000000002</v>
      </c>
      <c r="BN61" s="34">
        <v>0</v>
      </c>
      <c r="BO61" s="34">
        <v>798.9</v>
      </c>
      <c r="BP61" s="37">
        <f t="shared" si="63"/>
        <v>0</v>
      </c>
      <c r="BQ61" s="14">
        <f t="shared" si="64"/>
        <v>1.1122290066210396</v>
      </c>
      <c r="BR61" s="34">
        <v>6558609.0099999998</v>
      </c>
      <c r="BS61" s="34">
        <v>9.1</v>
      </c>
      <c r="BT61" s="34">
        <v>12</v>
      </c>
      <c r="BU61" s="11">
        <v>54000.14</v>
      </c>
      <c r="BV61" s="37">
        <f t="shared" si="89"/>
        <v>2</v>
      </c>
      <c r="BW61" s="14">
        <f t="shared" si="90"/>
        <v>0.79827503212434414</v>
      </c>
      <c r="BX61" s="34">
        <v>20066000</v>
      </c>
      <c r="BY61" s="31">
        <f t="shared" si="91"/>
        <v>25136700</v>
      </c>
      <c r="BZ61" s="37">
        <f t="shared" si="92"/>
        <v>2</v>
      </c>
      <c r="CA61" s="17">
        <f t="shared" si="93"/>
        <v>2</v>
      </c>
      <c r="CB61" s="34">
        <v>3</v>
      </c>
      <c r="CC61" s="34">
        <v>3</v>
      </c>
      <c r="CD61" s="34">
        <v>3</v>
      </c>
      <c r="CE61" s="37">
        <f t="shared" si="113"/>
        <v>3</v>
      </c>
      <c r="CF61" s="14">
        <f t="shared" si="94"/>
        <v>1</v>
      </c>
      <c r="CG61" s="34">
        <v>4</v>
      </c>
      <c r="CH61" s="34">
        <v>4</v>
      </c>
      <c r="CI61" s="37">
        <f t="shared" si="95"/>
        <v>5</v>
      </c>
      <c r="CJ61" s="34">
        <v>0</v>
      </c>
      <c r="CK61" s="37">
        <f t="shared" si="96"/>
        <v>2</v>
      </c>
      <c r="CL61" s="21">
        <v>19</v>
      </c>
      <c r="CM61" s="21">
        <v>19</v>
      </c>
      <c r="CN61" s="37">
        <f t="shared" si="97"/>
        <v>3</v>
      </c>
      <c r="CO61" s="37">
        <v>0</v>
      </c>
      <c r="CP61" s="37">
        <f t="shared" si="98"/>
        <v>3</v>
      </c>
      <c r="CQ61" s="34">
        <v>0</v>
      </c>
      <c r="CR61" s="37">
        <f t="shared" si="99"/>
        <v>5</v>
      </c>
      <c r="CS61" s="34">
        <v>4</v>
      </c>
      <c r="CT61" s="37">
        <v>4</v>
      </c>
      <c r="CU61" s="37">
        <f t="shared" si="100"/>
        <v>5</v>
      </c>
      <c r="CV61" s="34">
        <v>6</v>
      </c>
      <c r="CW61" s="37">
        <v>6</v>
      </c>
      <c r="CX61" s="37">
        <f t="shared" si="101"/>
        <v>4</v>
      </c>
      <c r="CY61" s="37">
        <v>0</v>
      </c>
      <c r="CZ61" s="37">
        <v>17.68</v>
      </c>
      <c r="DA61" s="37">
        <f t="shared" si="102"/>
        <v>4</v>
      </c>
      <c r="DB61" s="14">
        <f t="shared" si="103"/>
        <v>0.99633603456300934</v>
      </c>
      <c r="DC61" s="34">
        <v>25044.6</v>
      </c>
      <c r="DD61" s="34">
        <v>25136.7</v>
      </c>
      <c r="DE61" s="37">
        <f t="shared" si="104"/>
        <v>3</v>
      </c>
      <c r="DF61" s="14">
        <f t="shared" si="105"/>
        <v>0</v>
      </c>
      <c r="DG61" s="34">
        <v>0</v>
      </c>
      <c r="DH61" s="34">
        <v>25136.7</v>
      </c>
      <c r="DI61" s="37">
        <f t="shared" si="106"/>
        <v>3</v>
      </c>
      <c r="DJ61" s="34"/>
      <c r="DK61" s="34"/>
      <c r="DL61" s="37">
        <f t="shared" si="107"/>
        <v>5</v>
      </c>
      <c r="DM61" s="16">
        <f t="shared" si="108"/>
        <v>1</v>
      </c>
      <c r="DN61" s="34">
        <v>60</v>
      </c>
      <c r="DO61" s="34">
        <v>60</v>
      </c>
      <c r="DP61" s="37">
        <f t="shared" si="109"/>
        <v>4</v>
      </c>
      <c r="DQ61" s="14">
        <f t="shared" si="110"/>
        <v>1</v>
      </c>
      <c r="DR61" s="34">
        <v>14</v>
      </c>
      <c r="DS61" s="34">
        <v>14</v>
      </c>
      <c r="DT61" s="22">
        <f t="shared" si="111"/>
        <v>67</v>
      </c>
      <c r="DU61" s="57">
        <f t="shared" si="112"/>
        <v>3</v>
      </c>
      <c r="DV61" s="57">
        <f t="shared" si="54"/>
        <v>50</v>
      </c>
    </row>
    <row r="62" spans="1:126" ht="45" hidden="1" x14ac:dyDescent="0.25">
      <c r="A62" s="13">
        <v>64</v>
      </c>
      <c r="B62" s="10" t="s">
        <v>151</v>
      </c>
      <c r="C62" s="10" t="s">
        <v>212</v>
      </c>
      <c r="D62" s="37">
        <f>IF(E62&gt;1,0,IF(F62/G62&lt;$G$8/100,0,IF(F62/G62&gt;$F$8/100,3,$D$8*(F62/G62-$G$8/100)/(($F$8-$G$8)/100))))</f>
        <v>1.3708268838125452</v>
      </c>
      <c r="E62" s="19">
        <f t="shared" si="68"/>
        <v>0.93655538356833457</v>
      </c>
      <c r="F62" s="34">
        <v>5823580.7199999997</v>
      </c>
      <c r="G62" s="34">
        <v>6218084.7199999997</v>
      </c>
      <c r="H62" s="37">
        <f>IF(J62/K62&lt;$K$8/100,0,IF(J62/K62&gt;$J$8/100,3,$H$8*(J62/K62-$K$8/100)/(($J$8-$K$8)/100)))</f>
        <v>0</v>
      </c>
      <c r="I62" s="14">
        <f t="shared" si="69"/>
        <v>0.63313167858895736</v>
      </c>
      <c r="J62" s="34">
        <v>4846709.6500000004</v>
      </c>
      <c r="K62" s="34">
        <v>7655136.8600000003</v>
      </c>
      <c r="L62" s="37">
        <f>IF(N62/O62&lt;$O$8/100,0,IF(N62/O62&gt;$N$8/100,3,$L$8*(N62/O62-$O$8/100)/(($N$8-$O$8)/100)))</f>
        <v>2.1890324307692302</v>
      </c>
      <c r="M62" s="14">
        <f t="shared" si="70"/>
        <v>0.89593549538461537</v>
      </c>
      <c r="N62" s="31">
        <f t="shared" si="71"/>
        <v>5823580.7199999997</v>
      </c>
      <c r="O62" s="34">
        <v>6500000</v>
      </c>
      <c r="P62" s="37">
        <f>IF(R62/S62&lt;$S$8/100,0,IF(R62/S62&gt;$R$8/100,3,$P$8*(R62/S62-$S$8/100)/(($R$8-$S$8)/100)))</f>
        <v>0</v>
      </c>
      <c r="Q62" s="14">
        <f t="shared" si="72"/>
        <v>0.63313167858895736</v>
      </c>
      <c r="R62" s="37">
        <f t="shared" si="116"/>
        <v>4846709.6500000004</v>
      </c>
      <c r="S62" s="31">
        <f t="shared" si="117"/>
        <v>7655136.8600000003</v>
      </c>
      <c r="T62" s="37">
        <f t="shared" si="73"/>
        <v>3</v>
      </c>
      <c r="U62" s="14">
        <f t="shared" si="74"/>
        <v>-3.8126585832957222E-2</v>
      </c>
      <c r="V62" s="34">
        <v>911000</v>
      </c>
      <c r="W62" s="34"/>
      <c r="X62" s="34">
        <v>2018289.69</v>
      </c>
      <c r="Y62" s="34">
        <v>2018289.69</v>
      </c>
      <c r="Z62" s="37"/>
      <c r="AA62" s="34">
        <v>81979000</v>
      </c>
      <c r="AB62" s="37">
        <f t="shared" si="75"/>
        <v>0</v>
      </c>
      <c r="AC62" s="19">
        <f t="shared" si="76"/>
        <v>1.2273560353988992E-2</v>
      </c>
      <c r="AD62" s="34">
        <v>43273.440000000002</v>
      </c>
      <c r="AE62" s="34">
        <v>3525744.67</v>
      </c>
      <c r="AF62" s="37">
        <f t="shared" si="77"/>
        <v>1</v>
      </c>
      <c r="AG62" s="15">
        <f t="shared" si="78"/>
        <v>6</v>
      </c>
      <c r="AH62" s="6">
        <v>6</v>
      </c>
      <c r="AI62" s="6">
        <v>4</v>
      </c>
      <c r="AJ62" s="37"/>
      <c r="AK62" s="15"/>
      <c r="AL62" s="37"/>
      <c r="AM62" s="37"/>
      <c r="AN62" s="37"/>
      <c r="AO62" s="37"/>
      <c r="AP62" s="37"/>
      <c r="AQ62" s="37"/>
      <c r="AR62" s="37">
        <f t="shared" si="79"/>
        <v>0</v>
      </c>
      <c r="AS62" s="14">
        <f t="shared" si="80"/>
        <v>6.6325849106545487E-2</v>
      </c>
      <c r="AT62" s="31">
        <f t="shared" si="81"/>
        <v>5823580.7199999997</v>
      </c>
      <c r="AU62" s="37">
        <f t="shared" si="65"/>
        <v>81979000</v>
      </c>
      <c r="AV62" s="37">
        <f t="shared" si="66"/>
        <v>0</v>
      </c>
      <c r="AW62" s="14">
        <f>AX62/AY62-1</f>
        <v>-0.13118023190316963</v>
      </c>
      <c r="AX62" s="31">
        <f t="shared" si="82"/>
        <v>5823580.7199999997</v>
      </c>
      <c r="AY62" s="37">
        <v>6702863.9699999997</v>
      </c>
      <c r="AZ62" s="37">
        <v>2</v>
      </c>
      <c r="BA62" s="37">
        <f t="shared" si="83"/>
        <v>5823580.7199999997</v>
      </c>
      <c r="BB62" s="37">
        <v>0</v>
      </c>
      <c r="BC62" s="37">
        <f t="shared" si="84"/>
        <v>1</v>
      </c>
      <c r="BD62" s="14">
        <f t="shared" si="85"/>
        <v>0</v>
      </c>
      <c r="BE62" s="37"/>
      <c r="BF62" s="37">
        <v>1363942.53</v>
      </c>
      <c r="BG62" s="37">
        <f t="shared" si="86"/>
        <v>1</v>
      </c>
      <c r="BH62" s="37"/>
      <c r="BI62" s="37">
        <v>242839408.68000001</v>
      </c>
      <c r="BJ62" s="37">
        <f t="shared" si="87"/>
        <v>4</v>
      </c>
      <c r="BK62" s="14">
        <f t="shared" si="88"/>
        <v>0</v>
      </c>
      <c r="BL62" s="37"/>
      <c r="BM62" s="37">
        <v>117614408.40000001</v>
      </c>
      <c r="BN62" s="37">
        <v>246612</v>
      </c>
      <c r="BO62" s="37">
        <v>4117855.59</v>
      </c>
      <c r="BP62" s="37">
        <f t="shared" si="63"/>
        <v>0</v>
      </c>
      <c r="BQ62" s="14">
        <f t="shared" si="64"/>
        <v>1.0804081251660285</v>
      </c>
      <c r="BR62" s="34">
        <v>14492200</v>
      </c>
      <c r="BS62" s="34">
        <v>20.7</v>
      </c>
      <c r="BT62" s="34">
        <v>12</v>
      </c>
      <c r="BU62" s="34">
        <v>54000.14</v>
      </c>
      <c r="BV62" s="37">
        <f t="shared" si="89"/>
        <v>0</v>
      </c>
      <c r="BW62" s="14">
        <f t="shared" si="90"/>
        <v>0.51439376416543214</v>
      </c>
      <c r="BX62" s="34">
        <v>45165100</v>
      </c>
      <c r="BY62" s="31">
        <f t="shared" si="91"/>
        <v>87802580.719999999</v>
      </c>
      <c r="BZ62" s="37">
        <f t="shared" si="92"/>
        <v>2</v>
      </c>
      <c r="CA62" s="17">
        <f t="shared" si="93"/>
        <v>2</v>
      </c>
      <c r="CB62" s="34">
        <v>5</v>
      </c>
      <c r="CC62" s="34">
        <v>5</v>
      </c>
      <c r="CD62" s="34">
        <v>5</v>
      </c>
      <c r="CE62" s="37">
        <f t="shared" si="113"/>
        <v>3</v>
      </c>
      <c r="CF62" s="14">
        <f t="shared" si="94"/>
        <v>1</v>
      </c>
      <c r="CG62" s="34">
        <v>2</v>
      </c>
      <c r="CH62" s="34">
        <v>2</v>
      </c>
      <c r="CI62" s="37">
        <f t="shared" si="95"/>
        <v>5</v>
      </c>
      <c r="CJ62" s="37"/>
      <c r="CK62" s="37">
        <f t="shared" si="96"/>
        <v>2</v>
      </c>
      <c r="CL62" s="34">
        <v>34</v>
      </c>
      <c r="CM62" s="34">
        <v>34</v>
      </c>
      <c r="CN62" s="37">
        <f t="shared" si="97"/>
        <v>3</v>
      </c>
      <c r="CO62" s="37"/>
      <c r="CP62" s="37">
        <f t="shared" si="98"/>
        <v>3</v>
      </c>
      <c r="CQ62" s="37"/>
      <c r="CR62" s="37">
        <f t="shared" si="99"/>
        <v>5</v>
      </c>
      <c r="CS62" s="37">
        <v>4</v>
      </c>
      <c r="CT62" s="37">
        <v>4</v>
      </c>
      <c r="CU62" s="37">
        <f t="shared" si="100"/>
        <v>5</v>
      </c>
      <c r="CV62" s="34">
        <v>6</v>
      </c>
      <c r="CW62" s="37">
        <v>6</v>
      </c>
      <c r="CX62" s="37">
        <f t="shared" si="101"/>
        <v>4</v>
      </c>
      <c r="CY62" s="37">
        <v>0</v>
      </c>
      <c r="CZ62" s="37">
        <v>14.19</v>
      </c>
      <c r="DA62" s="37">
        <f t="shared" si="102"/>
        <v>4</v>
      </c>
      <c r="DB62" s="14">
        <f t="shared" si="103"/>
        <v>0.99057514992059537</v>
      </c>
      <c r="DC62" s="35">
        <v>100299.3</v>
      </c>
      <c r="DD62" s="35">
        <v>101253.6</v>
      </c>
      <c r="DE62" s="37">
        <f t="shared" si="104"/>
        <v>3</v>
      </c>
      <c r="DF62" s="14">
        <f t="shared" si="105"/>
        <v>0</v>
      </c>
      <c r="DG62" s="37">
        <v>0</v>
      </c>
      <c r="DH62" s="37">
        <v>100299.3</v>
      </c>
      <c r="DI62" s="37">
        <f t="shared" si="106"/>
        <v>3</v>
      </c>
      <c r="DJ62" s="37"/>
      <c r="DK62" s="37"/>
      <c r="DL62" s="37">
        <f t="shared" si="107"/>
        <v>5</v>
      </c>
      <c r="DM62" s="16">
        <f t="shared" si="108"/>
        <v>1</v>
      </c>
      <c r="DN62" s="34">
        <v>20</v>
      </c>
      <c r="DO62" s="34">
        <v>20</v>
      </c>
      <c r="DP62" s="37">
        <f t="shared" si="109"/>
        <v>4</v>
      </c>
      <c r="DQ62" s="14">
        <f t="shared" si="110"/>
        <v>1</v>
      </c>
      <c r="DR62" s="34">
        <v>64</v>
      </c>
      <c r="DS62" s="34">
        <v>64</v>
      </c>
      <c r="DT62" s="22">
        <f t="shared" si="111"/>
        <v>66.559859314581772</v>
      </c>
      <c r="DU62" s="57">
        <f t="shared" si="112"/>
        <v>3</v>
      </c>
      <c r="DV62" s="57">
        <f t="shared" si="54"/>
        <v>53</v>
      </c>
    </row>
    <row r="63" spans="1:126" ht="45" hidden="1" x14ac:dyDescent="0.25">
      <c r="A63" s="13">
        <v>52</v>
      </c>
      <c r="B63" s="10" t="s">
        <v>151</v>
      </c>
      <c r="C63" s="10" t="s">
        <v>200</v>
      </c>
      <c r="D63" s="37"/>
      <c r="E63" s="19">
        <f t="shared" si="68"/>
        <v>0</v>
      </c>
      <c r="F63" s="37">
        <v>0</v>
      </c>
      <c r="G63" s="37">
        <v>0</v>
      </c>
      <c r="H63" s="37"/>
      <c r="I63" s="14">
        <f t="shared" si="69"/>
        <v>0</v>
      </c>
      <c r="J63" s="37">
        <v>0</v>
      </c>
      <c r="K63" s="37">
        <v>0</v>
      </c>
      <c r="L63" s="37"/>
      <c r="M63" s="14">
        <f t="shared" si="70"/>
        <v>0</v>
      </c>
      <c r="N63" s="31">
        <f t="shared" si="71"/>
        <v>0</v>
      </c>
      <c r="O63" s="37">
        <v>0</v>
      </c>
      <c r="P63" s="37"/>
      <c r="Q63" s="14">
        <f t="shared" si="72"/>
        <v>0</v>
      </c>
      <c r="R63" s="37">
        <f t="shared" si="116"/>
        <v>0</v>
      </c>
      <c r="S63" s="31">
        <f t="shared" si="117"/>
        <v>0</v>
      </c>
      <c r="T63" s="37">
        <f t="shared" si="73"/>
        <v>3</v>
      </c>
      <c r="U63" s="14">
        <f t="shared" si="74"/>
        <v>-1.0714698200859378E-2</v>
      </c>
      <c r="V63" s="37">
        <v>0</v>
      </c>
      <c r="W63" s="37">
        <v>0</v>
      </c>
      <c r="X63" s="37">
        <v>497846.13</v>
      </c>
      <c r="Y63" s="37">
        <v>497846.13</v>
      </c>
      <c r="Z63" s="37">
        <v>0</v>
      </c>
      <c r="AA63" s="37">
        <v>92927700</v>
      </c>
      <c r="AB63" s="37">
        <f t="shared" si="75"/>
        <v>3</v>
      </c>
      <c r="AC63" s="19">
        <f t="shared" si="76"/>
        <v>0</v>
      </c>
      <c r="AD63" s="37">
        <v>0</v>
      </c>
      <c r="AE63" s="37">
        <v>212352.91</v>
      </c>
      <c r="AF63" s="37">
        <f t="shared" si="77"/>
        <v>0</v>
      </c>
      <c r="AG63" s="15">
        <f t="shared" si="78"/>
        <v>0</v>
      </c>
      <c r="AH63" s="15">
        <v>3</v>
      </c>
      <c r="AI63" s="15">
        <v>7</v>
      </c>
      <c r="AJ63" s="37"/>
      <c r="AK63" s="15"/>
      <c r="AL63" s="37"/>
      <c r="AM63" s="37"/>
      <c r="AN63" s="37"/>
      <c r="AO63" s="37"/>
      <c r="AP63" s="37">
        <v>0</v>
      </c>
      <c r="AQ63" s="37"/>
      <c r="AR63" s="37">
        <f t="shared" si="79"/>
        <v>0</v>
      </c>
      <c r="AS63" s="14">
        <f t="shared" si="80"/>
        <v>0</v>
      </c>
      <c r="AT63" s="31">
        <f t="shared" si="81"/>
        <v>0</v>
      </c>
      <c r="AU63" s="37">
        <f t="shared" si="65"/>
        <v>92927700</v>
      </c>
      <c r="AV63" s="37">
        <f t="shared" si="66"/>
        <v>0</v>
      </c>
      <c r="AW63" s="14">
        <v>0</v>
      </c>
      <c r="AX63" s="31">
        <f t="shared" si="82"/>
        <v>0</v>
      </c>
      <c r="AY63" s="37">
        <v>0</v>
      </c>
      <c r="AZ63" s="37">
        <v>2</v>
      </c>
      <c r="BA63" s="37">
        <f t="shared" si="83"/>
        <v>0</v>
      </c>
      <c r="BB63" s="37">
        <v>0</v>
      </c>
      <c r="BC63" s="37">
        <f t="shared" si="84"/>
        <v>1</v>
      </c>
      <c r="BD63" s="14">
        <f t="shared" si="85"/>
        <v>0</v>
      </c>
      <c r="BE63" s="37">
        <v>0</v>
      </c>
      <c r="BF63" s="37">
        <v>0</v>
      </c>
      <c r="BG63" s="37">
        <f t="shared" si="86"/>
        <v>1</v>
      </c>
      <c r="BH63" s="37">
        <v>0</v>
      </c>
      <c r="BI63" s="37">
        <v>5627.91</v>
      </c>
      <c r="BJ63" s="37">
        <f t="shared" si="87"/>
        <v>4</v>
      </c>
      <c r="BK63" s="14">
        <f t="shared" si="88"/>
        <v>0</v>
      </c>
      <c r="BL63" s="37">
        <v>0</v>
      </c>
      <c r="BM63" s="37">
        <v>207874.84</v>
      </c>
      <c r="BN63" s="37">
        <v>0</v>
      </c>
      <c r="BO63" s="37">
        <v>121485.63</v>
      </c>
      <c r="BP63" s="37">
        <f t="shared" si="63"/>
        <v>2</v>
      </c>
      <c r="BQ63" s="14">
        <f t="shared" si="64"/>
        <v>0.97113816630261152</v>
      </c>
      <c r="BR63" s="37">
        <v>32977700</v>
      </c>
      <c r="BS63" s="37">
        <v>53.3</v>
      </c>
      <c r="BT63" s="37">
        <v>12</v>
      </c>
      <c r="BU63" s="37">
        <v>53092.22</v>
      </c>
      <c r="BV63" s="37">
        <f t="shared" si="89"/>
        <v>2</v>
      </c>
      <c r="BW63" s="14">
        <f t="shared" si="90"/>
        <v>0.78027972283829261</v>
      </c>
      <c r="BX63" s="37">
        <v>72509600</v>
      </c>
      <c r="BY63" s="31">
        <f t="shared" si="91"/>
        <v>92927700</v>
      </c>
      <c r="BZ63" s="37">
        <f t="shared" si="92"/>
        <v>2</v>
      </c>
      <c r="CA63" s="17">
        <f t="shared" si="93"/>
        <v>2</v>
      </c>
      <c r="CB63" s="37">
        <v>2</v>
      </c>
      <c r="CC63" s="37">
        <v>2</v>
      </c>
      <c r="CD63" s="37">
        <v>2</v>
      </c>
      <c r="CE63" s="37">
        <f t="shared" si="113"/>
        <v>3</v>
      </c>
      <c r="CF63" s="14">
        <f t="shared" si="94"/>
        <v>1</v>
      </c>
      <c r="CG63" s="37">
        <v>1</v>
      </c>
      <c r="CH63" s="37">
        <v>1</v>
      </c>
      <c r="CI63" s="37">
        <f t="shared" si="95"/>
        <v>5</v>
      </c>
      <c r="CJ63" s="37">
        <v>0</v>
      </c>
      <c r="CK63" s="37">
        <f t="shared" si="96"/>
        <v>2</v>
      </c>
      <c r="CL63" s="37">
        <v>35</v>
      </c>
      <c r="CM63" s="37">
        <v>35</v>
      </c>
      <c r="CN63" s="37">
        <f t="shared" si="97"/>
        <v>3</v>
      </c>
      <c r="CO63" s="37">
        <v>0</v>
      </c>
      <c r="CP63" s="37">
        <f t="shared" si="98"/>
        <v>3</v>
      </c>
      <c r="CQ63" s="37">
        <v>0</v>
      </c>
      <c r="CR63" s="37">
        <f t="shared" si="99"/>
        <v>2.5</v>
      </c>
      <c r="CS63" s="37">
        <v>2</v>
      </c>
      <c r="CT63" s="37">
        <v>4</v>
      </c>
      <c r="CU63" s="37">
        <f t="shared" si="100"/>
        <v>5</v>
      </c>
      <c r="CV63" s="37">
        <v>6</v>
      </c>
      <c r="CW63" s="37">
        <v>6</v>
      </c>
      <c r="CX63" s="37">
        <f t="shared" si="101"/>
        <v>4</v>
      </c>
      <c r="CY63" s="37">
        <v>0</v>
      </c>
      <c r="CZ63" s="37">
        <v>31.57</v>
      </c>
      <c r="DA63" s="37">
        <f t="shared" si="102"/>
        <v>4</v>
      </c>
      <c r="DB63" s="14">
        <f t="shared" si="103"/>
        <v>1</v>
      </c>
      <c r="DC63" s="38">
        <v>92927.7</v>
      </c>
      <c r="DD63" s="38">
        <v>92927.7</v>
      </c>
      <c r="DE63" s="37">
        <f t="shared" si="104"/>
        <v>3</v>
      </c>
      <c r="DF63" s="14">
        <f t="shared" si="105"/>
        <v>0</v>
      </c>
      <c r="DG63" s="38">
        <v>0</v>
      </c>
      <c r="DH63" s="38">
        <v>92927.7</v>
      </c>
      <c r="DI63" s="37">
        <f t="shared" si="106"/>
        <v>3</v>
      </c>
      <c r="DJ63" s="37">
        <v>0</v>
      </c>
      <c r="DK63" s="37"/>
      <c r="DL63" s="37">
        <f t="shared" si="107"/>
        <v>5</v>
      </c>
      <c r="DM63" s="16">
        <f t="shared" si="108"/>
        <v>1</v>
      </c>
      <c r="DN63" s="59">
        <v>21</v>
      </c>
      <c r="DO63" s="59">
        <v>21</v>
      </c>
      <c r="DP63" s="37">
        <f t="shared" si="109"/>
        <v>4</v>
      </c>
      <c r="DQ63" s="14">
        <f t="shared" si="110"/>
        <v>1</v>
      </c>
      <c r="DR63" s="59">
        <v>112</v>
      </c>
      <c r="DS63" s="59">
        <v>112</v>
      </c>
      <c r="DT63" s="22">
        <f t="shared" si="111"/>
        <v>66.5</v>
      </c>
      <c r="DU63" s="57">
        <f t="shared" si="112"/>
        <v>3</v>
      </c>
      <c r="DV63" s="57">
        <f t="shared" si="54"/>
        <v>54</v>
      </c>
    </row>
    <row r="64" spans="1:126" ht="60" hidden="1" x14ac:dyDescent="0.25">
      <c r="A64" s="13">
        <v>56</v>
      </c>
      <c r="B64" s="10" t="s">
        <v>151</v>
      </c>
      <c r="C64" s="10" t="s">
        <v>204</v>
      </c>
      <c r="D64" s="37"/>
      <c r="E64" s="19">
        <f t="shared" si="68"/>
        <v>0</v>
      </c>
      <c r="F64" s="37">
        <v>0</v>
      </c>
      <c r="G64" s="37">
        <v>0</v>
      </c>
      <c r="H64" s="37"/>
      <c r="I64" s="14">
        <f t="shared" si="69"/>
        <v>0</v>
      </c>
      <c r="J64" s="37">
        <v>0</v>
      </c>
      <c r="K64" s="37">
        <v>0</v>
      </c>
      <c r="L64" s="37"/>
      <c r="M64" s="14">
        <f t="shared" si="70"/>
        <v>0</v>
      </c>
      <c r="N64" s="31">
        <f t="shared" si="71"/>
        <v>0</v>
      </c>
      <c r="O64" s="37">
        <v>0</v>
      </c>
      <c r="P64" s="37"/>
      <c r="Q64" s="14">
        <f t="shared" si="72"/>
        <v>0</v>
      </c>
      <c r="R64" s="37">
        <f t="shared" si="116"/>
        <v>0</v>
      </c>
      <c r="S64" s="31">
        <f t="shared" si="117"/>
        <v>0</v>
      </c>
      <c r="T64" s="37">
        <f t="shared" si="73"/>
        <v>3</v>
      </c>
      <c r="U64" s="14">
        <f t="shared" si="74"/>
        <v>-0.20048739274428493</v>
      </c>
      <c r="V64" s="37">
        <v>0</v>
      </c>
      <c r="W64" s="37">
        <v>0</v>
      </c>
      <c r="X64" s="37">
        <v>5281790.24</v>
      </c>
      <c r="Y64" s="37">
        <v>5281790.24</v>
      </c>
      <c r="Z64" s="37">
        <v>0</v>
      </c>
      <c r="AA64" s="37">
        <v>52689500</v>
      </c>
      <c r="AB64" s="37">
        <f t="shared" si="75"/>
        <v>3</v>
      </c>
      <c r="AC64" s="19">
        <f t="shared" si="76"/>
        <v>0</v>
      </c>
      <c r="AD64" s="37">
        <v>0</v>
      </c>
      <c r="AE64" s="37">
        <v>2534939</v>
      </c>
      <c r="AF64" s="37">
        <f t="shared" si="77"/>
        <v>1</v>
      </c>
      <c r="AG64" s="15">
        <f t="shared" si="78"/>
        <v>4</v>
      </c>
      <c r="AH64" s="15">
        <v>6</v>
      </c>
      <c r="AI64" s="15">
        <v>6</v>
      </c>
      <c r="AJ64" s="37"/>
      <c r="AK64" s="15"/>
      <c r="AL64" s="37"/>
      <c r="AM64" s="37"/>
      <c r="AN64" s="37"/>
      <c r="AO64" s="37"/>
      <c r="AP64" s="37">
        <v>0</v>
      </c>
      <c r="AQ64" s="37">
        <v>0</v>
      </c>
      <c r="AR64" s="37">
        <f t="shared" si="79"/>
        <v>0</v>
      </c>
      <c r="AS64" s="14">
        <f t="shared" si="80"/>
        <v>0</v>
      </c>
      <c r="AT64" s="31">
        <f t="shared" si="81"/>
        <v>0</v>
      </c>
      <c r="AU64" s="37">
        <f t="shared" si="65"/>
        <v>52689500</v>
      </c>
      <c r="AV64" s="37">
        <f t="shared" si="66"/>
        <v>0</v>
      </c>
      <c r="AW64" s="14"/>
      <c r="AX64" s="31">
        <f t="shared" si="82"/>
        <v>0</v>
      </c>
      <c r="AY64" s="37">
        <v>0</v>
      </c>
      <c r="AZ64" s="37">
        <v>2</v>
      </c>
      <c r="BA64" s="37">
        <f t="shared" si="83"/>
        <v>0</v>
      </c>
      <c r="BB64" s="37">
        <v>0</v>
      </c>
      <c r="BC64" s="37">
        <f t="shared" si="84"/>
        <v>1</v>
      </c>
      <c r="BD64" s="14">
        <f t="shared" si="85"/>
        <v>0</v>
      </c>
      <c r="BE64" s="37">
        <v>0</v>
      </c>
      <c r="BF64" s="37">
        <v>16656.830000000002</v>
      </c>
      <c r="BG64" s="37">
        <f t="shared" si="86"/>
        <v>1</v>
      </c>
      <c r="BH64" s="37">
        <v>0</v>
      </c>
      <c r="BI64" s="37">
        <v>377398.27</v>
      </c>
      <c r="BJ64" s="37">
        <f t="shared" si="87"/>
        <v>4</v>
      </c>
      <c r="BK64" s="14">
        <f t="shared" si="88"/>
        <v>0</v>
      </c>
      <c r="BL64" s="37">
        <v>0</v>
      </c>
      <c r="BM64" s="37">
        <v>42182693.310000002</v>
      </c>
      <c r="BN64" s="37">
        <v>0</v>
      </c>
      <c r="BO64" s="37">
        <v>7001312.7199999997</v>
      </c>
      <c r="BP64" s="37">
        <f t="shared" si="63"/>
        <v>0</v>
      </c>
      <c r="BQ64" s="14">
        <f t="shared" si="64"/>
        <v>1.0591741234289909</v>
      </c>
      <c r="BR64" s="37">
        <v>15723000</v>
      </c>
      <c r="BS64" s="37">
        <v>23.3</v>
      </c>
      <c r="BT64" s="37">
        <v>12</v>
      </c>
      <c r="BU64" s="37">
        <v>53092.22</v>
      </c>
      <c r="BV64" s="37">
        <f t="shared" si="89"/>
        <v>0</v>
      </c>
      <c r="BW64" s="14">
        <f t="shared" si="90"/>
        <v>0.68163675874699892</v>
      </c>
      <c r="BX64" s="37">
        <v>35915100</v>
      </c>
      <c r="BY64" s="31">
        <f t="shared" si="91"/>
        <v>52689500</v>
      </c>
      <c r="BZ64" s="37">
        <f t="shared" si="92"/>
        <v>2</v>
      </c>
      <c r="CA64" s="17">
        <f t="shared" si="93"/>
        <v>2</v>
      </c>
      <c r="CB64" s="37">
        <v>3</v>
      </c>
      <c r="CC64" s="37">
        <v>3</v>
      </c>
      <c r="CD64" s="37">
        <v>3</v>
      </c>
      <c r="CE64" s="37">
        <f t="shared" si="113"/>
        <v>3</v>
      </c>
      <c r="CF64" s="14">
        <f t="shared" si="94"/>
        <v>1</v>
      </c>
      <c r="CG64" s="37">
        <v>4</v>
      </c>
      <c r="CH64" s="37">
        <v>4</v>
      </c>
      <c r="CI64" s="37">
        <f t="shared" si="95"/>
        <v>5</v>
      </c>
      <c r="CJ64" s="37">
        <v>0</v>
      </c>
      <c r="CK64" s="37">
        <f t="shared" si="96"/>
        <v>2</v>
      </c>
      <c r="CL64" s="37">
        <v>34</v>
      </c>
      <c r="CM64" s="37">
        <v>34</v>
      </c>
      <c r="CN64" s="37">
        <f t="shared" si="97"/>
        <v>3</v>
      </c>
      <c r="CO64" s="37">
        <v>0</v>
      </c>
      <c r="CP64" s="37">
        <f t="shared" si="98"/>
        <v>3</v>
      </c>
      <c r="CQ64" s="37">
        <v>0</v>
      </c>
      <c r="CR64" s="37">
        <f t="shared" si="99"/>
        <v>5</v>
      </c>
      <c r="CS64" s="37">
        <v>4</v>
      </c>
      <c r="CT64" s="37">
        <v>4</v>
      </c>
      <c r="CU64" s="37">
        <f t="shared" si="100"/>
        <v>5</v>
      </c>
      <c r="CV64" s="37">
        <v>6</v>
      </c>
      <c r="CW64" s="37">
        <v>6</v>
      </c>
      <c r="CX64" s="37">
        <f t="shared" si="101"/>
        <v>4</v>
      </c>
      <c r="CY64" s="37">
        <v>0</v>
      </c>
      <c r="CZ64" s="37">
        <v>35.28</v>
      </c>
      <c r="DA64" s="37">
        <f t="shared" si="102"/>
        <v>4</v>
      </c>
      <c r="DB64" s="14">
        <f t="shared" si="103"/>
        <v>1</v>
      </c>
      <c r="DC64" s="38">
        <v>52689.5</v>
      </c>
      <c r="DD64" s="38">
        <v>52689.5</v>
      </c>
      <c r="DE64" s="37">
        <f t="shared" si="104"/>
        <v>3</v>
      </c>
      <c r="DF64" s="14">
        <f t="shared" si="105"/>
        <v>0</v>
      </c>
      <c r="DG64" s="38">
        <v>0</v>
      </c>
      <c r="DH64" s="38">
        <v>52689.5</v>
      </c>
      <c r="DI64" s="37">
        <f t="shared" si="106"/>
        <v>3</v>
      </c>
      <c r="DJ64" s="37"/>
      <c r="DK64" s="37"/>
      <c r="DL64" s="37">
        <f t="shared" si="107"/>
        <v>5</v>
      </c>
      <c r="DM64" s="16">
        <f t="shared" si="108"/>
        <v>1</v>
      </c>
      <c r="DN64" s="59">
        <v>34</v>
      </c>
      <c r="DO64" s="59">
        <v>34</v>
      </c>
      <c r="DP64" s="37">
        <f t="shared" si="109"/>
        <v>4</v>
      </c>
      <c r="DQ64" s="14">
        <f t="shared" si="110"/>
        <v>1</v>
      </c>
      <c r="DR64" s="59">
        <v>52</v>
      </c>
      <c r="DS64" s="59">
        <v>52</v>
      </c>
      <c r="DT64" s="22">
        <f t="shared" si="111"/>
        <v>66</v>
      </c>
      <c r="DU64" s="57">
        <f t="shared" si="112"/>
        <v>3</v>
      </c>
      <c r="DV64" s="57">
        <f t="shared" si="54"/>
        <v>55</v>
      </c>
    </row>
    <row r="65" spans="1:126" ht="60" hidden="1" x14ac:dyDescent="0.25">
      <c r="A65" s="13">
        <v>43</v>
      </c>
      <c r="B65" s="10" t="s">
        <v>151</v>
      </c>
      <c r="C65" s="10" t="s">
        <v>191</v>
      </c>
      <c r="D65" s="37"/>
      <c r="E65" s="19">
        <f t="shared" si="68"/>
        <v>0</v>
      </c>
      <c r="F65" s="37">
        <v>0</v>
      </c>
      <c r="G65" s="37">
        <v>0</v>
      </c>
      <c r="H65" s="37"/>
      <c r="I65" s="14">
        <f t="shared" si="69"/>
        <v>0</v>
      </c>
      <c r="J65" s="36">
        <v>0</v>
      </c>
      <c r="K65" s="36">
        <v>0</v>
      </c>
      <c r="L65" s="37"/>
      <c r="M65" s="14">
        <f t="shared" si="70"/>
        <v>0</v>
      </c>
      <c r="N65" s="31">
        <f t="shared" si="71"/>
        <v>0</v>
      </c>
      <c r="O65" s="36">
        <v>0</v>
      </c>
      <c r="P65" s="37"/>
      <c r="Q65" s="14">
        <f t="shared" si="72"/>
        <v>0</v>
      </c>
      <c r="R65" s="37">
        <f t="shared" si="116"/>
        <v>0</v>
      </c>
      <c r="S65" s="31">
        <f t="shared" si="117"/>
        <v>0</v>
      </c>
      <c r="T65" s="37">
        <f t="shared" si="73"/>
        <v>3</v>
      </c>
      <c r="U65" s="14">
        <f t="shared" si="74"/>
        <v>-0.21945202624713894</v>
      </c>
      <c r="V65" s="37">
        <v>0</v>
      </c>
      <c r="W65" s="37">
        <v>0</v>
      </c>
      <c r="X65" s="37">
        <v>7272387.7800000003</v>
      </c>
      <c r="Y65" s="37">
        <v>7272387.7800000003</v>
      </c>
      <c r="Z65" s="37">
        <v>0</v>
      </c>
      <c r="AA65" s="37">
        <v>66277700</v>
      </c>
      <c r="AB65" s="37">
        <f t="shared" si="75"/>
        <v>0</v>
      </c>
      <c r="AC65" s="19">
        <f t="shared" si="76"/>
        <v>8.8437869822485207E-2</v>
      </c>
      <c r="AD65" s="37">
        <v>59784</v>
      </c>
      <c r="AE65" s="37">
        <v>676000</v>
      </c>
      <c r="AF65" s="37">
        <f t="shared" si="77"/>
        <v>1</v>
      </c>
      <c r="AG65" s="15">
        <f t="shared" si="78"/>
        <v>4</v>
      </c>
      <c r="AH65" s="15">
        <v>9</v>
      </c>
      <c r="AI65" s="15">
        <v>9</v>
      </c>
      <c r="AJ65" s="37"/>
      <c r="AK65" s="15"/>
      <c r="AL65" s="36"/>
      <c r="AM65" s="37"/>
      <c r="AN65" s="37"/>
      <c r="AO65" s="37"/>
      <c r="AP65" s="36"/>
      <c r="AQ65" s="36"/>
      <c r="AR65" s="37">
        <f t="shared" si="79"/>
        <v>0</v>
      </c>
      <c r="AS65" s="14">
        <f t="shared" si="80"/>
        <v>0</v>
      </c>
      <c r="AT65" s="31">
        <f t="shared" si="81"/>
        <v>0</v>
      </c>
      <c r="AU65" s="37">
        <f t="shared" si="65"/>
        <v>66277700</v>
      </c>
      <c r="AV65" s="37">
        <f t="shared" si="66"/>
        <v>0</v>
      </c>
      <c r="AW65" s="14">
        <v>0</v>
      </c>
      <c r="AX65" s="31">
        <f t="shared" si="82"/>
        <v>0</v>
      </c>
      <c r="AY65" s="36">
        <v>0</v>
      </c>
      <c r="AZ65" s="37">
        <v>2</v>
      </c>
      <c r="BA65" s="37">
        <f t="shared" si="83"/>
        <v>0</v>
      </c>
      <c r="BB65" s="37">
        <v>0</v>
      </c>
      <c r="BC65" s="37">
        <f t="shared" si="84"/>
        <v>1</v>
      </c>
      <c r="BD65" s="14">
        <f t="shared" si="85"/>
        <v>0</v>
      </c>
      <c r="BE65" s="36">
        <v>0</v>
      </c>
      <c r="BF65" s="36">
        <v>191457.14</v>
      </c>
      <c r="BG65" s="37">
        <f t="shared" si="86"/>
        <v>1</v>
      </c>
      <c r="BH65" s="37">
        <v>0</v>
      </c>
      <c r="BI65" s="37">
        <v>224404330.65000001</v>
      </c>
      <c r="BJ65" s="37">
        <f t="shared" si="87"/>
        <v>4</v>
      </c>
      <c r="BK65" s="14">
        <f t="shared" si="88"/>
        <v>0</v>
      </c>
      <c r="BL65" s="36">
        <v>0</v>
      </c>
      <c r="BM65" s="36">
        <v>13890468.710000001</v>
      </c>
      <c r="BN65" s="36">
        <v>0</v>
      </c>
      <c r="BO65" s="36">
        <v>2884013.24</v>
      </c>
      <c r="BP65" s="37">
        <f t="shared" si="63"/>
        <v>2</v>
      </c>
      <c r="BQ65" s="14">
        <f t="shared" si="64"/>
        <v>0.97538445532992435</v>
      </c>
      <c r="BR65" s="37">
        <v>28585500</v>
      </c>
      <c r="BS65" s="37">
        <v>46</v>
      </c>
      <c r="BT65" s="37">
        <v>12</v>
      </c>
      <c r="BU65" s="37">
        <v>53092.22</v>
      </c>
      <c r="BV65" s="37">
        <f t="shared" si="89"/>
        <v>0</v>
      </c>
      <c r="BW65" s="14">
        <f t="shared" si="90"/>
        <v>0.82399359060438127</v>
      </c>
      <c r="BX65" s="37">
        <v>54612400</v>
      </c>
      <c r="BY65" s="31">
        <f t="shared" si="91"/>
        <v>66277700</v>
      </c>
      <c r="BZ65" s="37">
        <f t="shared" si="92"/>
        <v>2</v>
      </c>
      <c r="CA65" s="17">
        <f t="shared" si="93"/>
        <v>2</v>
      </c>
      <c r="CB65" s="36">
        <v>2</v>
      </c>
      <c r="CC65" s="37">
        <v>2</v>
      </c>
      <c r="CD65" s="37">
        <v>2</v>
      </c>
      <c r="CE65" s="37">
        <f t="shared" si="113"/>
        <v>3</v>
      </c>
      <c r="CF65" s="14">
        <f t="shared" si="94"/>
        <v>1</v>
      </c>
      <c r="CG65" s="37">
        <v>1</v>
      </c>
      <c r="CH65" s="37">
        <v>1</v>
      </c>
      <c r="CI65" s="37">
        <f t="shared" si="95"/>
        <v>5</v>
      </c>
      <c r="CJ65" s="36">
        <v>0</v>
      </c>
      <c r="CK65" s="37">
        <f t="shared" si="96"/>
        <v>2</v>
      </c>
      <c r="CL65" s="37">
        <v>30</v>
      </c>
      <c r="CM65" s="37">
        <v>30</v>
      </c>
      <c r="CN65" s="37">
        <f t="shared" si="97"/>
        <v>3</v>
      </c>
      <c r="CO65" s="37">
        <v>0</v>
      </c>
      <c r="CP65" s="37">
        <f t="shared" si="98"/>
        <v>3</v>
      </c>
      <c r="CQ65" s="36">
        <v>0</v>
      </c>
      <c r="CR65" s="37">
        <f t="shared" si="99"/>
        <v>5</v>
      </c>
      <c r="CS65" s="37">
        <v>4</v>
      </c>
      <c r="CT65" s="37">
        <v>4</v>
      </c>
      <c r="CU65" s="37">
        <f t="shared" si="100"/>
        <v>5</v>
      </c>
      <c r="CV65" s="37">
        <v>6</v>
      </c>
      <c r="CW65" s="37">
        <v>6</v>
      </c>
      <c r="CX65" s="37">
        <f t="shared" si="101"/>
        <v>4</v>
      </c>
      <c r="CY65" s="37">
        <v>0</v>
      </c>
      <c r="CZ65" s="37">
        <v>13.6</v>
      </c>
      <c r="DA65" s="37">
        <f t="shared" si="102"/>
        <v>4</v>
      </c>
      <c r="DB65" s="14">
        <f t="shared" si="103"/>
        <v>1</v>
      </c>
      <c r="DC65" s="38">
        <v>66277.7</v>
      </c>
      <c r="DD65" s="38">
        <v>66277.7</v>
      </c>
      <c r="DE65" s="37">
        <f t="shared" si="104"/>
        <v>3</v>
      </c>
      <c r="DF65" s="14">
        <f t="shared" si="105"/>
        <v>0</v>
      </c>
      <c r="DG65" s="39">
        <v>0</v>
      </c>
      <c r="DH65" s="38">
        <v>66277.7</v>
      </c>
      <c r="DI65" s="37">
        <f t="shared" si="106"/>
        <v>3</v>
      </c>
      <c r="DJ65" s="37">
        <v>0</v>
      </c>
      <c r="DK65" s="37">
        <v>0</v>
      </c>
      <c r="DL65" s="37">
        <f t="shared" si="107"/>
        <v>5</v>
      </c>
      <c r="DM65" s="16">
        <f t="shared" si="108"/>
        <v>1</v>
      </c>
      <c r="DN65" s="59">
        <v>42</v>
      </c>
      <c r="DO65" s="59">
        <v>42</v>
      </c>
      <c r="DP65" s="37">
        <f t="shared" si="109"/>
        <v>4</v>
      </c>
      <c r="DQ65" s="14">
        <f t="shared" si="110"/>
        <v>1</v>
      </c>
      <c r="DR65" s="59">
        <v>75</v>
      </c>
      <c r="DS65" s="59">
        <v>75</v>
      </c>
      <c r="DT65" s="22">
        <f t="shared" si="111"/>
        <v>65</v>
      </c>
      <c r="DU65" s="57">
        <f t="shared" si="112"/>
        <v>3</v>
      </c>
      <c r="DV65" s="57">
        <f t="shared" si="54"/>
        <v>56</v>
      </c>
    </row>
    <row r="66" spans="1:126" ht="60" hidden="1" x14ac:dyDescent="0.25">
      <c r="A66" s="13">
        <v>57</v>
      </c>
      <c r="B66" s="10" t="s">
        <v>151</v>
      </c>
      <c r="C66" s="10" t="s">
        <v>205</v>
      </c>
      <c r="D66" s="37"/>
      <c r="E66" s="19">
        <f t="shared" si="68"/>
        <v>0</v>
      </c>
      <c r="F66" s="37">
        <v>0</v>
      </c>
      <c r="G66" s="37">
        <v>0</v>
      </c>
      <c r="H66" s="37"/>
      <c r="I66" s="14">
        <f t="shared" si="69"/>
        <v>0</v>
      </c>
      <c r="J66" s="37">
        <v>0</v>
      </c>
      <c r="K66" s="37">
        <v>0</v>
      </c>
      <c r="L66" s="37"/>
      <c r="M66" s="14">
        <f t="shared" si="70"/>
        <v>0</v>
      </c>
      <c r="N66" s="31">
        <f t="shared" si="71"/>
        <v>0</v>
      </c>
      <c r="O66" s="37">
        <v>0</v>
      </c>
      <c r="P66" s="37"/>
      <c r="Q66" s="14">
        <f t="shared" si="72"/>
        <v>0</v>
      </c>
      <c r="R66" s="37">
        <f t="shared" si="116"/>
        <v>0</v>
      </c>
      <c r="S66" s="31">
        <f t="shared" si="117"/>
        <v>0</v>
      </c>
      <c r="T66" s="37">
        <f t="shared" si="73"/>
        <v>3</v>
      </c>
      <c r="U66" s="14">
        <f t="shared" si="74"/>
        <v>-0.14092138630004558</v>
      </c>
      <c r="V66" s="37">
        <v>0</v>
      </c>
      <c r="W66" s="37">
        <v>0</v>
      </c>
      <c r="X66" s="37">
        <v>4000000</v>
      </c>
      <c r="Y66" s="37">
        <v>4000000</v>
      </c>
      <c r="Z66" s="37">
        <v>0</v>
      </c>
      <c r="AA66" s="37">
        <v>56769240</v>
      </c>
      <c r="AB66" s="37">
        <f t="shared" si="75"/>
        <v>3</v>
      </c>
      <c r="AC66" s="19">
        <f t="shared" si="76"/>
        <v>0</v>
      </c>
      <c r="AD66" s="37">
        <v>0</v>
      </c>
      <c r="AE66" s="37">
        <v>0</v>
      </c>
      <c r="AF66" s="37">
        <f t="shared" si="77"/>
        <v>0</v>
      </c>
      <c r="AG66" s="15">
        <f t="shared" si="78"/>
        <v>8</v>
      </c>
      <c r="AH66" s="15">
        <v>4</v>
      </c>
      <c r="AI66" s="15"/>
      <c r="AJ66" s="37"/>
      <c r="AK66" s="15"/>
      <c r="AL66" s="37"/>
      <c r="AM66" s="37"/>
      <c r="AN66" s="37"/>
      <c r="AO66" s="37"/>
      <c r="AP66" s="37">
        <v>0</v>
      </c>
      <c r="AQ66" s="37">
        <v>0</v>
      </c>
      <c r="AR66" s="37">
        <f t="shared" si="79"/>
        <v>0</v>
      </c>
      <c r="AS66" s="14">
        <f t="shared" si="80"/>
        <v>0</v>
      </c>
      <c r="AT66" s="31">
        <f t="shared" si="81"/>
        <v>0</v>
      </c>
      <c r="AU66" s="37">
        <f t="shared" si="65"/>
        <v>56769240</v>
      </c>
      <c r="AV66" s="37">
        <f t="shared" si="66"/>
        <v>0</v>
      </c>
      <c r="AW66" s="14"/>
      <c r="AX66" s="31">
        <f t="shared" si="82"/>
        <v>0</v>
      </c>
      <c r="AY66" s="37">
        <v>0</v>
      </c>
      <c r="AZ66" s="37">
        <v>2</v>
      </c>
      <c r="BA66" s="37">
        <f t="shared" si="83"/>
        <v>0</v>
      </c>
      <c r="BB66" s="37">
        <v>0</v>
      </c>
      <c r="BC66" s="37">
        <f t="shared" si="84"/>
        <v>1</v>
      </c>
      <c r="BD66" s="14">
        <f t="shared" si="85"/>
        <v>0</v>
      </c>
      <c r="BE66" s="37">
        <v>0</v>
      </c>
      <c r="BF66" s="37">
        <v>0</v>
      </c>
      <c r="BG66" s="37">
        <f t="shared" si="86"/>
        <v>1</v>
      </c>
      <c r="BH66" s="37">
        <v>0</v>
      </c>
      <c r="BI66" s="37">
        <v>0</v>
      </c>
      <c r="BJ66" s="37">
        <f t="shared" si="87"/>
        <v>4</v>
      </c>
      <c r="BK66" s="14">
        <f t="shared" si="88"/>
        <v>0</v>
      </c>
      <c r="BL66" s="37">
        <v>0</v>
      </c>
      <c r="BM66" s="37">
        <v>1992196.02</v>
      </c>
      <c r="BN66" s="37">
        <v>0</v>
      </c>
      <c r="BO66" s="37">
        <v>2163870.1800000002</v>
      </c>
      <c r="BP66" s="37">
        <f t="shared" si="63"/>
        <v>0</v>
      </c>
      <c r="BQ66" s="14">
        <f t="shared" si="64"/>
        <v>1.0970048764663494</v>
      </c>
      <c r="BR66" s="37">
        <v>23064000</v>
      </c>
      <c r="BS66" s="37">
        <v>33</v>
      </c>
      <c r="BT66" s="37">
        <v>12</v>
      </c>
      <c r="BU66" s="37">
        <v>53092.22</v>
      </c>
      <c r="BV66" s="37">
        <f t="shared" si="89"/>
        <v>0</v>
      </c>
      <c r="BW66" s="14">
        <f t="shared" si="90"/>
        <v>0.83415067737387361</v>
      </c>
      <c r="BX66" s="37">
        <v>47354100</v>
      </c>
      <c r="BY66" s="31">
        <f t="shared" si="91"/>
        <v>56769240</v>
      </c>
      <c r="BZ66" s="37">
        <f t="shared" si="92"/>
        <v>2</v>
      </c>
      <c r="CA66" s="17">
        <f t="shared" si="93"/>
        <v>2</v>
      </c>
      <c r="CB66" s="37">
        <v>3</v>
      </c>
      <c r="CC66" s="37">
        <v>3</v>
      </c>
      <c r="CD66" s="37">
        <v>3</v>
      </c>
      <c r="CE66" s="37">
        <f t="shared" si="113"/>
        <v>3</v>
      </c>
      <c r="CF66" s="14">
        <f t="shared" si="94"/>
        <v>1</v>
      </c>
      <c r="CG66" s="37">
        <v>4</v>
      </c>
      <c r="CH66" s="37">
        <v>4</v>
      </c>
      <c r="CI66" s="37">
        <f t="shared" si="95"/>
        <v>5</v>
      </c>
      <c r="CJ66" s="37">
        <v>0</v>
      </c>
      <c r="CK66" s="37">
        <f t="shared" si="96"/>
        <v>2</v>
      </c>
      <c r="CL66" s="37">
        <v>34</v>
      </c>
      <c r="CM66" s="37">
        <v>34</v>
      </c>
      <c r="CN66" s="37">
        <f t="shared" si="97"/>
        <v>3</v>
      </c>
      <c r="CO66" s="37">
        <v>0</v>
      </c>
      <c r="CP66" s="37">
        <f t="shared" si="98"/>
        <v>3</v>
      </c>
      <c r="CQ66" s="37">
        <v>0</v>
      </c>
      <c r="CR66" s="37">
        <f t="shared" si="99"/>
        <v>5</v>
      </c>
      <c r="CS66" s="37">
        <v>4</v>
      </c>
      <c r="CT66" s="37">
        <v>4</v>
      </c>
      <c r="CU66" s="37">
        <f t="shared" si="100"/>
        <v>5</v>
      </c>
      <c r="CV66" s="37">
        <v>6</v>
      </c>
      <c r="CW66" s="37">
        <v>6</v>
      </c>
      <c r="CX66" s="37">
        <f t="shared" si="101"/>
        <v>4</v>
      </c>
      <c r="CY66" s="37">
        <v>0</v>
      </c>
      <c r="CZ66" s="37">
        <v>20.85</v>
      </c>
      <c r="DA66" s="37">
        <f t="shared" si="102"/>
        <v>4</v>
      </c>
      <c r="DB66" s="14">
        <f t="shared" si="103"/>
        <v>1</v>
      </c>
      <c r="DC66" s="38">
        <v>62248</v>
      </c>
      <c r="DD66" s="38">
        <v>62248</v>
      </c>
      <c r="DE66" s="37">
        <f t="shared" si="104"/>
        <v>3</v>
      </c>
      <c r="DF66" s="14">
        <f t="shared" si="105"/>
        <v>0</v>
      </c>
      <c r="DG66" s="38">
        <v>0</v>
      </c>
      <c r="DH66" s="38">
        <v>62248</v>
      </c>
      <c r="DI66" s="37">
        <f t="shared" si="106"/>
        <v>3</v>
      </c>
      <c r="DJ66" s="37">
        <v>0</v>
      </c>
      <c r="DK66" s="37">
        <v>2</v>
      </c>
      <c r="DL66" s="37">
        <f t="shared" si="107"/>
        <v>5</v>
      </c>
      <c r="DM66" s="16">
        <f t="shared" si="108"/>
        <v>1</v>
      </c>
      <c r="DN66" s="59">
        <v>38</v>
      </c>
      <c r="DO66" s="59">
        <v>38</v>
      </c>
      <c r="DP66" s="37">
        <f t="shared" si="109"/>
        <v>4</v>
      </c>
      <c r="DQ66" s="14">
        <f t="shared" si="110"/>
        <v>1</v>
      </c>
      <c r="DR66" s="59">
        <v>58</v>
      </c>
      <c r="DS66" s="59">
        <v>58</v>
      </c>
      <c r="DT66" s="22">
        <f t="shared" si="111"/>
        <v>65</v>
      </c>
      <c r="DU66" s="57">
        <f t="shared" si="112"/>
        <v>3</v>
      </c>
      <c r="DV66" s="57">
        <f t="shared" si="54"/>
        <v>56</v>
      </c>
    </row>
    <row r="67" spans="1:126" ht="30" hidden="1" x14ac:dyDescent="0.25">
      <c r="A67" s="13">
        <v>65</v>
      </c>
      <c r="B67" s="10" t="s">
        <v>151</v>
      </c>
      <c r="C67" s="10" t="s">
        <v>213</v>
      </c>
      <c r="D67" s="37">
        <f>IF(E67&gt;1,0,IF(F67/G67&lt;$G$8/100,0,IF(F67/G67&gt;$F$8/100,3,$D$8*(F67/G67-$G$8/100)/(($F$8-$G$8)/100))))</f>
        <v>3</v>
      </c>
      <c r="E67" s="19">
        <f t="shared" si="68"/>
        <v>1</v>
      </c>
      <c r="F67" s="34">
        <v>3788968.51</v>
      </c>
      <c r="G67" s="34">
        <v>3788968.51</v>
      </c>
      <c r="H67" s="37">
        <f>IF(J67/K67&lt;$K$8/100,0,IF(J67/K67&gt;$J$8/100,3,$H$8*(J67/K67-$K$8/100)/(($J$8-$K$8)/100)))</f>
        <v>0.5075264484923111</v>
      </c>
      <c r="I67" s="14">
        <f t="shared" si="69"/>
        <v>0.91353403862646165</v>
      </c>
      <c r="J67" s="34">
        <v>3770467.47</v>
      </c>
      <c r="K67" s="34">
        <v>4127342.07</v>
      </c>
      <c r="L67" s="37">
        <f>IF(N67/O67&lt;$O$8/100,0,IF(N67/O67&gt;$N$8/100,3,$L$8*(N67/O67-$O$8/100)/(($N$8-$O$8)/100)))</f>
        <v>3</v>
      </c>
      <c r="M67" s="14">
        <f t="shared" si="70"/>
        <v>1.8835052183246506</v>
      </c>
      <c r="N67" s="31">
        <f t="shared" si="71"/>
        <v>3788968.51</v>
      </c>
      <c r="O67" s="34">
        <v>2011658.09</v>
      </c>
      <c r="P67" s="37">
        <f>IF(R67/S67&lt;$S$8/100,0,IF(R67/S67&gt;$R$8/100,3,$P$8*(R67/S67-$S$8/100)/(($R$8-$S$8)/100)))</f>
        <v>2.4530105793969246</v>
      </c>
      <c r="Q67" s="14">
        <f t="shared" si="72"/>
        <v>0.91353403862646165</v>
      </c>
      <c r="R67" s="37">
        <f t="shared" si="116"/>
        <v>3770467.47</v>
      </c>
      <c r="S67" s="31">
        <f t="shared" si="117"/>
        <v>4127342.07</v>
      </c>
      <c r="T67" s="37">
        <f t="shared" si="73"/>
        <v>3</v>
      </c>
      <c r="U67" s="14">
        <f t="shared" si="74"/>
        <v>-9.9813775145554354E-2</v>
      </c>
      <c r="V67" s="34">
        <v>1426961.57</v>
      </c>
      <c r="W67" s="34"/>
      <c r="X67" s="34">
        <v>8570577.5500000007</v>
      </c>
      <c r="Y67" s="34">
        <v>2506589.41</v>
      </c>
      <c r="Z67" s="34"/>
      <c r="AA67" s="34">
        <v>96682100</v>
      </c>
      <c r="AB67" s="37">
        <f t="shared" si="75"/>
        <v>0</v>
      </c>
      <c r="AC67" s="19">
        <f t="shared" si="76"/>
        <v>1.1594260600000001</v>
      </c>
      <c r="AD67" s="34">
        <v>579713.03</v>
      </c>
      <c r="AE67" s="34">
        <v>500000</v>
      </c>
      <c r="AF67" s="37">
        <f t="shared" si="77"/>
        <v>0</v>
      </c>
      <c r="AG67" s="15">
        <f t="shared" si="78"/>
        <v>17</v>
      </c>
      <c r="AH67" s="6">
        <v>18</v>
      </c>
      <c r="AI67" s="6">
        <v>5</v>
      </c>
      <c r="AJ67" s="37"/>
      <c r="AK67" s="15"/>
      <c r="AL67" s="37"/>
      <c r="AM67" s="37"/>
      <c r="AN67" s="37"/>
      <c r="AO67" s="37"/>
      <c r="AP67" s="37"/>
      <c r="AQ67" s="37"/>
      <c r="AR67" s="37">
        <f t="shared" si="79"/>
        <v>0</v>
      </c>
      <c r="AS67" s="14">
        <f t="shared" si="80"/>
        <v>3.7712035575921829E-2</v>
      </c>
      <c r="AT67" s="31">
        <f t="shared" si="81"/>
        <v>3788968.51</v>
      </c>
      <c r="AU67" s="37">
        <f t="shared" si="65"/>
        <v>96682100</v>
      </c>
      <c r="AV67" s="37">
        <f t="shared" si="66"/>
        <v>0</v>
      </c>
      <c r="AW67" s="14">
        <f>AX67/AY67-1</f>
        <v>-3.2052468127820921E-2</v>
      </c>
      <c r="AX67" s="31">
        <f t="shared" si="82"/>
        <v>3788968.51</v>
      </c>
      <c r="AY67" s="37">
        <v>3914435.84</v>
      </c>
      <c r="AZ67" s="37">
        <v>2</v>
      </c>
      <c r="BA67" s="37">
        <f t="shared" si="83"/>
        <v>3788968.51</v>
      </c>
      <c r="BB67" s="37">
        <v>0</v>
      </c>
      <c r="BC67" s="37">
        <f t="shared" si="84"/>
        <v>1</v>
      </c>
      <c r="BD67" s="14">
        <f t="shared" si="85"/>
        <v>0</v>
      </c>
      <c r="BE67" s="37"/>
      <c r="BF67" s="37">
        <v>2328278.2400000002</v>
      </c>
      <c r="BG67" s="37">
        <f t="shared" si="86"/>
        <v>1</v>
      </c>
      <c r="BH67" s="37"/>
      <c r="BI67" s="37">
        <v>303149720.82999998</v>
      </c>
      <c r="BJ67" s="37">
        <f t="shared" si="87"/>
        <v>4</v>
      </c>
      <c r="BK67" s="14">
        <f t="shared" si="88"/>
        <v>0</v>
      </c>
      <c r="BL67" s="37"/>
      <c r="BM67" s="37">
        <v>106765643.38</v>
      </c>
      <c r="BN67" s="37">
        <v>5084038</v>
      </c>
      <c r="BO67" s="37">
        <v>8606820.2200000007</v>
      </c>
      <c r="BP67" s="37">
        <f t="shared" si="63"/>
        <v>0</v>
      </c>
      <c r="BQ67" s="14">
        <f t="shared" si="64"/>
        <v>1.0987205914584146</v>
      </c>
      <c r="BR67" s="34">
        <v>20932000</v>
      </c>
      <c r="BS67" s="34">
        <v>29.4</v>
      </c>
      <c r="BT67" s="34">
        <v>12</v>
      </c>
      <c r="BU67" s="34">
        <v>54000.14</v>
      </c>
      <c r="BV67" s="37">
        <f t="shared" si="89"/>
        <v>0</v>
      </c>
      <c r="BW67" s="14">
        <f t="shared" si="90"/>
        <v>0.62909154781915233</v>
      </c>
      <c r="BX67" s="34">
        <v>63205500</v>
      </c>
      <c r="BY67" s="31">
        <f t="shared" si="91"/>
        <v>100471068.51000001</v>
      </c>
      <c r="BZ67" s="37">
        <f t="shared" si="92"/>
        <v>2</v>
      </c>
      <c r="CA67" s="17">
        <f t="shared" si="93"/>
        <v>0.8</v>
      </c>
      <c r="CB67" s="34">
        <v>2</v>
      </c>
      <c r="CC67" s="34">
        <v>2</v>
      </c>
      <c r="CD67" s="34">
        <v>5</v>
      </c>
      <c r="CE67" s="37">
        <f t="shared" si="113"/>
        <v>3</v>
      </c>
      <c r="CF67" s="14">
        <f t="shared" si="94"/>
        <v>1</v>
      </c>
      <c r="CG67" s="34">
        <v>4</v>
      </c>
      <c r="CH67" s="34">
        <v>4</v>
      </c>
      <c r="CI67" s="37">
        <f t="shared" si="95"/>
        <v>5</v>
      </c>
      <c r="CJ67" s="37"/>
      <c r="CK67" s="37">
        <f t="shared" si="96"/>
        <v>0</v>
      </c>
      <c r="CL67" s="34">
        <v>30</v>
      </c>
      <c r="CM67" s="34">
        <v>32</v>
      </c>
      <c r="CN67" s="37">
        <f t="shared" si="97"/>
        <v>3</v>
      </c>
      <c r="CO67" s="37"/>
      <c r="CP67" s="37">
        <f t="shared" si="98"/>
        <v>3</v>
      </c>
      <c r="CQ67" s="37"/>
      <c r="CR67" s="37">
        <f t="shared" si="99"/>
        <v>5</v>
      </c>
      <c r="CS67" s="37">
        <v>4</v>
      </c>
      <c r="CT67" s="37">
        <v>4</v>
      </c>
      <c r="CU67" s="37">
        <f t="shared" si="100"/>
        <v>5</v>
      </c>
      <c r="CV67" s="34">
        <v>6</v>
      </c>
      <c r="CW67" s="37">
        <v>6</v>
      </c>
      <c r="CX67" s="37">
        <f t="shared" si="101"/>
        <v>4</v>
      </c>
      <c r="CY67" s="37">
        <v>0</v>
      </c>
      <c r="CZ67" s="37">
        <v>13.5</v>
      </c>
      <c r="DA67" s="37">
        <f t="shared" si="102"/>
        <v>0</v>
      </c>
      <c r="DB67" s="14">
        <f t="shared" si="103"/>
        <v>1.0046314814059645</v>
      </c>
      <c r="DC67" s="35">
        <v>115788.5</v>
      </c>
      <c r="DD67" s="35">
        <v>115254.7</v>
      </c>
      <c r="DE67" s="37">
        <f t="shared" si="104"/>
        <v>3</v>
      </c>
      <c r="DF67" s="14">
        <f t="shared" si="105"/>
        <v>0</v>
      </c>
      <c r="DG67" s="37">
        <v>0</v>
      </c>
      <c r="DH67" s="37">
        <v>115788.5</v>
      </c>
      <c r="DI67" s="37">
        <f t="shared" si="106"/>
        <v>3</v>
      </c>
      <c r="DJ67" s="37">
        <v>0</v>
      </c>
      <c r="DK67" s="37"/>
      <c r="DL67" s="37">
        <f t="shared" si="107"/>
        <v>5</v>
      </c>
      <c r="DM67" s="16">
        <f t="shared" si="108"/>
        <v>1</v>
      </c>
      <c r="DN67" s="34">
        <v>17</v>
      </c>
      <c r="DO67" s="34">
        <v>17</v>
      </c>
      <c r="DP67" s="37">
        <f t="shared" si="109"/>
        <v>4</v>
      </c>
      <c r="DQ67" s="14">
        <f t="shared" si="110"/>
        <v>1</v>
      </c>
      <c r="DR67" s="34">
        <v>80</v>
      </c>
      <c r="DS67" s="34">
        <v>80</v>
      </c>
      <c r="DT67" s="22">
        <f t="shared" si="111"/>
        <v>64.960537027889245</v>
      </c>
      <c r="DU67" s="57">
        <f t="shared" si="112"/>
        <v>3</v>
      </c>
      <c r="DV67" s="57">
        <f t="shared" si="54"/>
        <v>58</v>
      </c>
    </row>
    <row r="68" spans="1:126" ht="60" hidden="1" x14ac:dyDescent="0.25">
      <c r="A68" s="13">
        <v>44</v>
      </c>
      <c r="B68" s="10" t="s">
        <v>151</v>
      </c>
      <c r="C68" s="10" t="s">
        <v>192</v>
      </c>
      <c r="D68" s="37"/>
      <c r="E68" s="19">
        <f t="shared" si="68"/>
        <v>0</v>
      </c>
      <c r="F68" s="37">
        <v>0</v>
      </c>
      <c r="G68" s="37">
        <v>0</v>
      </c>
      <c r="H68" s="37"/>
      <c r="I68" s="14">
        <f t="shared" si="69"/>
        <v>0</v>
      </c>
      <c r="J68" s="37">
        <v>0</v>
      </c>
      <c r="K68" s="37">
        <v>0</v>
      </c>
      <c r="L68" s="37"/>
      <c r="M68" s="14">
        <f t="shared" si="70"/>
        <v>0</v>
      </c>
      <c r="N68" s="31">
        <f t="shared" si="71"/>
        <v>0</v>
      </c>
      <c r="O68" s="37">
        <v>0</v>
      </c>
      <c r="P68" s="37"/>
      <c r="Q68" s="14">
        <f t="shared" si="72"/>
        <v>0</v>
      </c>
      <c r="R68" s="37">
        <f t="shared" si="116"/>
        <v>0</v>
      </c>
      <c r="S68" s="31">
        <f t="shared" si="117"/>
        <v>0</v>
      </c>
      <c r="T68" s="37">
        <f t="shared" si="73"/>
        <v>0.93844339607988103</v>
      </c>
      <c r="U68" s="14">
        <f t="shared" si="74"/>
        <v>1.2512578614398414E-2</v>
      </c>
      <c r="V68" s="37">
        <v>2025454.82</v>
      </c>
      <c r="W68" s="37">
        <v>0</v>
      </c>
      <c r="X68" s="37">
        <v>207158.84</v>
      </c>
      <c r="Y68" s="37">
        <v>207158.84</v>
      </c>
      <c r="Z68" s="37">
        <v>0</v>
      </c>
      <c r="AA68" s="37">
        <v>128761400</v>
      </c>
      <c r="AB68" s="37">
        <f t="shared" si="75"/>
        <v>3</v>
      </c>
      <c r="AC68" s="19">
        <f t="shared" si="76"/>
        <v>0</v>
      </c>
      <c r="AD68" s="37">
        <v>0</v>
      </c>
      <c r="AE68" s="37">
        <v>304000</v>
      </c>
      <c r="AF68" s="37">
        <f t="shared" si="77"/>
        <v>0</v>
      </c>
      <c r="AG68" s="15">
        <f t="shared" si="78"/>
        <v>1</v>
      </c>
      <c r="AH68" s="15">
        <v>4</v>
      </c>
      <c r="AI68" s="15">
        <v>7</v>
      </c>
      <c r="AJ68" s="37"/>
      <c r="AK68" s="15"/>
      <c r="AL68" s="37"/>
      <c r="AM68" s="37"/>
      <c r="AN68" s="37"/>
      <c r="AO68" s="37"/>
      <c r="AP68" s="37">
        <v>0</v>
      </c>
      <c r="AQ68" s="37">
        <v>0</v>
      </c>
      <c r="AR68" s="37">
        <f t="shared" si="79"/>
        <v>0</v>
      </c>
      <c r="AS68" s="14">
        <f t="shared" si="80"/>
        <v>0</v>
      </c>
      <c r="AT68" s="31">
        <f t="shared" si="81"/>
        <v>0</v>
      </c>
      <c r="AU68" s="37">
        <f t="shared" si="65"/>
        <v>128761400</v>
      </c>
      <c r="AV68" s="37">
        <f t="shared" si="66"/>
        <v>0</v>
      </c>
      <c r="AW68" s="14">
        <f>AX68/AY68-1</f>
        <v>-1</v>
      </c>
      <c r="AX68" s="31">
        <f t="shared" si="82"/>
        <v>0</v>
      </c>
      <c r="AY68" s="37">
        <v>15000</v>
      </c>
      <c r="AZ68" s="37">
        <v>2</v>
      </c>
      <c r="BA68" s="37">
        <f t="shared" si="83"/>
        <v>0</v>
      </c>
      <c r="BB68" s="37">
        <v>0</v>
      </c>
      <c r="BC68" s="37">
        <f t="shared" si="84"/>
        <v>1</v>
      </c>
      <c r="BD68" s="14">
        <f t="shared" si="85"/>
        <v>0</v>
      </c>
      <c r="BE68" s="37">
        <v>0</v>
      </c>
      <c r="BF68" s="37">
        <v>2337196.7200000002</v>
      </c>
      <c r="BG68" s="37">
        <f t="shared" si="86"/>
        <v>1</v>
      </c>
      <c r="BH68" s="37">
        <v>0</v>
      </c>
      <c r="BI68" s="37">
        <v>260196269.59999999</v>
      </c>
      <c r="BJ68" s="37">
        <f t="shared" si="87"/>
        <v>4</v>
      </c>
      <c r="BK68" s="14">
        <f t="shared" si="88"/>
        <v>0</v>
      </c>
      <c r="BL68" s="37">
        <v>0</v>
      </c>
      <c r="BM68" s="37">
        <v>5122713.47</v>
      </c>
      <c r="BN68" s="37">
        <v>0</v>
      </c>
      <c r="BO68" s="37">
        <v>18246685.579999998</v>
      </c>
      <c r="BP68" s="37">
        <f t="shared" si="63"/>
        <v>0</v>
      </c>
      <c r="BQ68" s="14">
        <f t="shared" si="64"/>
        <v>1.0628403823763948</v>
      </c>
      <c r="BR68" s="37">
        <v>50311700</v>
      </c>
      <c r="BS68" s="37">
        <v>74.3</v>
      </c>
      <c r="BT68" s="37">
        <v>12</v>
      </c>
      <c r="BU68" s="37">
        <v>53092.22</v>
      </c>
      <c r="BV68" s="37">
        <f t="shared" si="89"/>
        <v>2</v>
      </c>
      <c r="BW68" s="14">
        <f t="shared" si="90"/>
        <v>0.78826962117529009</v>
      </c>
      <c r="BX68" s="37">
        <v>101498700</v>
      </c>
      <c r="BY68" s="31">
        <f t="shared" si="91"/>
        <v>128761400</v>
      </c>
      <c r="BZ68" s="37">
        <f t="shared" si="92"/>
        <v>2</v>
      </c>
      <c r="CA68" s="17">
        <f t="shared" si="93"/>
        <v>1.2</v>
      </c>
      <c r="CB68" s="37">
        <v>4</v>
      </c>
      <c r="CC68" s="37">
        <v>2</v>
      </c>
      <c r="CD68" s="37">
        <v>5</v>
      </c>
      <c r="CE68" s="37">
        <f t="shared" si="113"/>
        <v>3</v>
      </c>
      <c r="CF68" s="14">
        <f t="shared" si="94"/>
        <v>1</v>
      </c>
      <c r="CG68" s="37">
        <v>2</v>
      </c>
      <c r="CH68" s="37">
        <v>2</v>
      </c>
      <c r="CI68" s="37">
        <f t="shared" si="95"/>
        <v>5</v>
      </c>
      <c r="CJ68" s="37">
        <v>0</v>
      </c>
      <c r="CK68" s="37">
        <f t="shared" si="96"/>
        <v>2</v>
      </c>
      <c r="CL68" s="37">
        <v>42</v>
      </c>
      <c r="CM68" s="37">
        <v>42</v>
      </c>
      <c r="CN68" s="37">
        <f t="shared" si="97"/>
        <v>3</v>
      </c>
      <c r="CO68" s="37">
        <v>0</v>
      </c>
      <c r="CP68" s="37">
        <f t="shared" si="98"/>
        <v>3</v>
      </c>
      <c r="CQ68" s="37">
        <v>0</v>
      </c>
      <c r="CR68" s="37">
        <f t="shared" si="99"/>
        <v>5</v>
      </c>
      <c r="CS68" s="37">
        <v>4</v>
      </c>
      <c r="CT68" s="37">
        <v>4</v>
      </c>
      <c r="CU68" s="37">
        <f t="shared" si="100"/>
        <v>5</v>
      </c>
      <c r="CV68" s="37">
        <v>6</v>
      </c>
      <c r="CW68" s="37">
        <v>6</v>
      </c>
      <c r="CX68" s="37">
        <f t="shared" si="101"/>
        <v>4</v>
      </c>
      <c r="CY68" s="37">
        <v>0</v>
      </c>
      <c r="CZ68" s="37">
        <v>4</v>
      </c>
      <c r="DA68" s="37">
        <f t="shared" si="102"/>
        <v>4</v>
      </c>
      <c r="DB68" s="14">
        <f t="shared" si="103"/>
        <v>0.98726414236265481</v>
      </c>
      <c r="DC68" s="38">
        <v>135679.01999999999</v>
      </c>
      <c r="DD68" s="38">
        <v>137429.29999999999</v>
      </c>
      <c r="DE68" s="37">
        <f t="shared" si="104"/>
        <v>3</v>
      </c>
      <c r="DF68" s="14">
        <f t="shared" si="105"/>
        <v>0</v>
      </c>
      <c r="DG68" s="38">
        <v>0</v>
      </c>
      <c r="DH68" s="38">
        <v>137429.29999999999</v>
      </c>
      <c r="DI68" s="37">
        <f t="shared" si="106"/>
        <v>3</v>
      </c>
      <c r="DJ68" s="37">
        <v>0</v>
      </c>
      <c r="DK68" s="37">
        <v>0</v>
      </c>
      <c r="DL68" s="37">
        <f t="shared" si="107"/>
        <v>5</v>
      </c>
      <c r="DM68" s="16">
        <f t="shared" si="108"/>
        <v>1</v>
      </c>
      <c r="DN68" s="59">
        <v>33</v>
      </c>
      <c r="DO68" s="59">
        <v>33</v>
      </c>
      <c r="DP68" s="37">
        <f t="shared" si="109"/>
        <v>4</v>
      </c>
      <c r="DQ68" s="14">
        <f t="shared" si="110"/>
        <v>1</v>
      </c>
      <c r="DR68" s="59">
        <v>147</v>
      </c>
      <c r="DS68" s="59">
        <v>147</v>
      </c>
      <c r="DT68" s="22">
        <f t="shared" si="111"/>
        <v>64.93844339607989</v>
      </c>
      <c r="DU68" s="57">
        <f t="shared" si="112"/>
        <v>3</v>
      </c>
      <c r="DV68" s="57">
        <f t="shared" si="54"/>
        <v>59</v>
      </c>
    </row>
    <row r="69" spans="1:126" ht="30" hidden="1" x14ac:dyDescent="0.25">
      <c r="A69" s="13">
        <v>33</v>
      </c>
      <c r="B69" s="10" t="s">
        <v>151</v>
      </c>
      <c r="C69" s="42" t="s">
        <v>181</v>
      </c>
      <c r="D69" s="37">
        <f>IF(E69&gt;1,0,IF(F69/G69&lt;$G$8/100,0,IF(F69/G69&gt;$F$8/100,3,$D$8*(F69/G69-$G$8/100)/(($F$8-$G$8)/100))))</f>
        <v>0</v>
      </c>
      <c r="E69" s="19">
        <f t="shared" si="68"/>
        <v>1.0014299963126416</v>
      </c>
      <c r="F69" s="37">
        <v>25736123.969999999</v>
      </c>
      <c r="G69" s="23">
        <v>25699373.960000001</v>
      </c>
      <c r="H69" s="37">
        <f>IF(J69/K69&lt;$K$8/100,0,IF(J69/K69&gt;$J$8/100,3,$H$8*(J69/K69-$K$8/100)/(($J$8-$K$8)/100)))</f>
        <v>0</v>
      </c>
      <c r="I69" s="14">
        <f t="shared" si="69"/>
        <v>0.67471729350281928</v>
      </c>
      <c r="J69" s="37">
        <v>19427248.579999998</v>
      </c>
      <c r="K69" s="31">
        <v>28793168.289999999</v>
      </c>
      <c r="L69" s="37"/>
      <c r="M69" s="14">
        <f t="shared" si="70"/>
        <v>0</v>
      </c>
      <c r="N69" s="31">
        <f t="shared" si="71"/>
        <v>25736123.969999999</v>
      </c>
      <c r="O69" s="31"/>
      <c r="P69" s="37">
        <f>IF(R69/S69&lt;$S$8/100,0,IF(R69/S69&gt;$R$8/100,3,$P$8*(R69/S69-$S$8/100)/(($R$8-$S$8)/100)))</f>
        <v>0</v>
      </c>
      <c r="Q69" s="14">
        <f t="shared" si="72"/>
        <v>0.67471729350281928</v>
      </c>
      <c r="R69" s="37">
        <f t="shared" si="116"/>
        <v>19427248.579999998</v>
      </c>
      <c r="S69" s="31">
        <f t="shared" si="117"/>
        <v>28793168.289999999</v>
      </c>
      <c r="T69" s="37">
        <f t="shared" si="73"/>
        <v>3</v>
      </c>
      <c r="U69" s="14">
        <f t="shared" si="74"/>
        <v>-0.10923217016209893</v>
      </c>
      <c r="V69" s="37">
        <v>0</v>
      </c>
      <c r="W69" s="37"/>
      <c r="X69" s="37">
        <v>1045832.49</v>
      </c>
      <c r="Y69" s="37">
        <v>1045832.49</v>
      </c>
      <c r="Z69" s="37"/>
      <c r="AA69" s="23">
        <v>19148800</v>
      </c>
      <c r="AB69" s="37">
        <f t="shared" si="75"/>
        <v>3</v>
      </c>
      <c r="AC69" s="19">
        <f t="shared" si="76"/>
        <v>0</v>
      </c>
      <c r="AD69" s="37"/>
      <c r="AE69" s="37"/>
      <c r="AF69" s="37">
        <f t="shared" si="77"/>
        <v>0</v>
      </c>
      <c r="AG69" s="15">
        <f t="shared" si="78"/>
        <v>-1</v>
      </c>
      <c r="AH69" s="25">
        <v>2</v>
      </c>
      <c r="AI69" s="15">
        <v>7</v>
      </c>
      <c r="AJ69" s="37"/>
      <c r="AK69" s="15"/>
      <c r="AL69" s="37"/>
      <c r="AM69" s="37"/>
      <c r="AN69" s="37"/>
      <c r="AO69" s="37"/>
      <c r="AP69" s="37"/>
      <c r="AQ69" s="37"/>
      <c r="AR69" s="37">
        <f t="shared" si="79"/>
        <v>1.6382289701676993</v>
      </c>
      <c r="AS69" s="14">
        <f t="shared" si="80"/>
        <v>0.57338013955869471</v>
      </c>
      <c r="AT69" s="31">
        <f t="shared" si="81"/>
        <v>25736123.969999999</v>
      </c>
      <c r="AU69" s="37">
        <f t="shared" si="65"/>
        <v>19148800</v>
      </c>
      <c r="AV69" s="37">
        <f t="shared" si="66"/>
        <v>2</v>
      </c>
      <c r="AW69" s="14">
        <f>AX69/AY69-1</f>
        <v>0.50986660306577813</v>
      </c>
      <c r="AX69" s="31">
        <f t="shared" si="82"/>
        <v>25736123.969999999</v>
      </c>
      <c r="AY69" s="37">
        <v>17045296.530000001</v>
      </c>
      <c r="AZ69" s="37">
        <v>2</v>
      </c>
      <c r="BA69" s="37">
        <f t="shared" si="83"/>
        <v>25736123.969999999</v>
      </c>
      <c r="BB69" s="37">
        <v>0</v>
      </c>
      <c r="BC69" s="37">
        <f t="shared" si="84"/>
        <v>1</v>
      </c>
      <c r="BD69" s="14">
        <f t="shared" si="85"/>
        <v>0</v>
      </c>
      <c r="BE69" s="37"/>
      <c r="BF69" s="37">
        <v>583714.31000000006</v>
      </c>
      <c r="BG69" s="37">
        <f t="shared" si="86"/>
        <v>1</v>
      </c>
      <c r="BH69" s="37"/>
      <c r="BI69" s="37">
        <v>44835707.539999999</v>
      </c>
      <c r="BJ69" s="37">
        <f t="shared" si="87"/>
        <v>4</v>
      </c>
      <c r="BK69" s="14">
        <f t="shared" si="88"/>
        <v>0</v>
      </c>
      <c r="BL69" s="37"/>
      <c r="BM69" s="37">
        <v>11608727.140000001</v>
      </c>
      <c r="BN69" s="37">
        <v>13303</v>
      </c>
      <c r="BO69" s="37">
        <v>4523242.51</v>
      </c>
      <c r="BP69" s="37">
        <f t="shared" si="63"/>
        <v>0</v>
      </c>
      <c r="BQ69" s="14">
        <f t="shared" si="64"/>
        <v>1.4982985846579904</v>
      </c>
      <c r="BR69" s="29">
        <v>970900</v>
      </c>
      <c r="BS69" s="37">
        <v>1</v>
      </c>
      <c r="BT69" s="37">
        <v>12</v>
      </c>
      <c r="BU69" s="30">
        <v>54000.14</v>
      </c>
      <c r="BV69" s="37">
        <f t="shared" si="89"/>
        <v>0</v>
      </c>
      <c r="BW69" s="14">
        <f t="shared" si="90"/>
        <v>0.34756213490362298</v>
      </c>
      <c r="BX69" s="33">
        <v>15600300</v>
      </c>
      <c r="BY69" s="31">
        <f t="shared" si="91"/>
        <v>44884923.969999999</v>
      </c>
      <c r="BZ69" s="37">
        <f t="shared" si="92"/>
        <v>2</v>
      </c>
      <c r="CA69" s="17">
        <f t="shared" si="93"/>
        <v>1.5</v>
      </c>
      <c r="CB69" s="37">
        <v>2</v>
      </c>
      <c r="CC69" s="37">
        <v>1</v>
      </c>
      <c r="CD69" s="37">
        <v>2</v>
      </c>
      <c r="CE69" s="37">
        <f t="shared" si="113"/>
        <v>3</v>
      </c>
      <c r="CF69" s="14">
        <f t="shared" si="94"/>
        <v>1</v>
      </c>
      <c r="CG69" s="37">
        <v>2</v>
      </c>
      <c r="CH69" s="37">
        <v>2</v>
      </c>
      <c r="CI69" s="37">
        <f t="shared" si="95"/>
        <v>5</v>
      </c>
      <c r="CJ69" s="37"/>
      <c r="CK69" s="37">
        <f t="shared" si="96"/>
        <v>2</v>
      </c>
      <c r="CL69" s="18">
        <v>39</v>
      </c>
      <c r="CM69" s="18">
        <v>39</v>
      </c>
      <c r="CN69" s="37">
        <f t="shared" si="97"/>
        <v>3</v>
      </c>
      <c r="CO69" s="37"/>
      <c r="CP69" s="37">
        <f t="shared" si="98"/>
        <v>3</v>
      </c>
      <c r="CQ69" s="37"/>
      <c r="CR69" s="37">
        <f t="shared" si="99"/>
        <v>5</v>
      </c>
      <c r="CS69" s="37">
        <v>4</v>
      </c>
      <c r="CT69" s="37">
        <v>4</v>
      </c>
      <c r="CU69" s="37">
        <f t="shared" si="100"/>
        <v>5</v>
      </c>
      <c r="CV69" s="37">
        <v>6</v>
      </c>
      <c r="CW69" s="37">
        <v>6</v>
      </c>
      <c r="CX69" s="37">
        <f t="shared" si="101"/>
        <v>4</v>
      </c>
      <c r="CY69" s="37">
        <v>0</v>
      </c>
      <c r="CZ69" s="37">
        <v>18.03</v>
      </c>
      <c r="DA69" s="37">
        <f t="shared" si="102"/>
        <v>0</v>
      </c>
      <c r="DB69" s="14">
        <f t="shared" si="103"/>
        <v>0.80464048515319675</v>
      </c>
      <c r="DC69" s="37">
        <v>38576.050000000003</v>
      </c>
      <c r="DD69" s="37">
        <v>47941.97</v>
      </c>
      <c r="DE69" s="37">
        <f t="shared" si="104"/>
        <v>3</v>
      </c>
      <c r="DF69" s="14">
        <f t="shared" si="105"/>
        <v>0</v>
      </c>
      <c r="DG69" s="37"/>
      <c r="DH69" s="37">
        <v>38576.050000000003</v>
      </c>
      <c r="DI69" s="37">
        <f t="shared" si="106"/>
        <v>3</v>
      </c>
      <c r="DJ69" s="37"/>
      <c r="DK69" s="37"/>
      <c r="DL69" s="37">
        <f t="shared" si="107"/>
        <v>5</v>
      </c>
      <c r="DM69" s="16">
        <f t="shared" si="108"/>
        <v>1</v>
      </c>
      <c r="DN69" s="34">
        <v>9</v>
      </c>
      <c r="DO69" s="34">
        <v>9</v>
      </c>
      <c r="DP69" s="37">
        <f t="shared" si="109"/>
        <v>4</v>
      </c>
      <c r="DQ69" s="14">
        <f t="shared" si="110"/>
        <v>1</v>
      </c>
      <c r="DR69" s="34">
        <v>13</v>
      </c>
      <c r="DS69" s="34">
        <v>13</v>
      </c>
      <c r="DT69" s="22">
        <f t="shared" si="111"/>
        <v>64.638228970167702</v>
      </c>
      <c r="DU69" s="57">
        <f t="shared" si="112"/>
        <v>3</v>
      </c>
      <c r="DV69" s="57">
        <f t="shared" si="54"/>
        <v>60</v>
      </c>
    </row>
    <row r="70" spans="1:126" ht="60" hidden="1" x14ac:dyDescent="0.25">
      <c r="A70" s="13">
        <v>55</v>
      </c>
      <c r="B70" s="10" t="s">
        <v>151</v>
      </c>
      <c r="C70" s="10" t="s">
        <v>203</v>
      </c>
      <c r="D70" s="37"/>
      <c r="E70" s="19">
        <f t="shared" si="68"/>
        <v>0</v>
      </c>
      <c r="F70" s="37"/>
      <c r="G70" s="37"/>
      <c r="H70" s="37"/>
      <c r="I70" s="14">
        <f t="shared" si="69"/>
        <v>0</v>
      </c>
      <c r="J70" s="37"/>
      <c r="K70" s="37"/>
      <c r="L70" s="37">
        <v>0</v>
      </c>
      <c r="M70" s="14">
        <f t="shared" si="70"/>
        <v>0</v>
      </c>
      <c r="N70" s="31">
        <f t="shared" si="71"/>
        <v>0</v>
      </c>
      <c r="O70" s="37"/>
      <c r="P70" s="37"/>
      <c r="Q70" s="14">
        <f t="shared" si="72"/>
        <v>0</v>
      </c>
      <c r="R70" s="37">
        <f t="shared" si="116"/>
        <v>0</v>
      </c>
      <c r="S70" s="31">
        <f t="shared" si="117"/>
        <v>0</v>
      </c>
      <c r="T70" s="37">
        <f t="shared" si="73"/>
        <v>3</v>
      </c>
      <c r="U70" s="14">
        <f t="shared" si="74"/>
        <v>-3.987508962127425E-2</v>
      </c>
      <c r="V70" s="37">
        <v>0</v>
      </c>
      <c r="W70" s="37">
        <v>0</v>
      </c>
      <c r="X70" s="37">
        <v>804765.08</v>
      </c>
      <c r="Y70" s="37">
        <v>804765</v>
      </c>
      <c r="Z70" s="37">
        <v>0</v>
      </c>
      <c r="AA70" s="37">
        <v>40364300</v>
      </c>
      <c r="AB70" s="37">
        <f t="shared" si="75"/>
        <v>3</v>
      </c>
      <c r="AC70" s="19">
        <f t="shared" si="76"/>
        <v>0</v>
      </c>
      <c r="AD70" s="37">
        <v>0</v>
      </c>
      <c r="AE70" s="37">
        <v>417308</v>
      </c>
      <c r="AF70" s="37">
        <f t="shared" si="77"/>
        <v>0</v>
      </c>
      <c r="AG70" s="15">
        <f t="shared" si="78"/>
        <v>-1</v>
      </c>
      <c r="AH70" s="15">
        <v>3</v>
      </c>
      <c r="AI70" s="15">
        <v>8</v>
      </c>
      <c r="AJ70" s="37"/>
      <c r="AK70" s="15"/>
      <c r="AL70" s="37"/>
      <c r="AM70" s="37"/>
      <c r="AN70" s="37"/>
      <c r="AO70" s="37"/>
      <c r="AP70" s="37">
        <v>0</v>
      </c>
      <c r="AQ70" s="37"/>
      <c r="AR70" s="37">
        <f t="shared" si="79"/>
        <v>0</v>
      </c>
      <c r="AS70" s="14">
        <f t="shared" si="80"/>
        <v>0</v>
      </c>
      <c r="AT70" s="31">
        <f t="shared" si="81"/>
        <v>0</v>
      </c>
      <c r="AU70" s="37">
        <f t="shared" si="65"/>
        <v>40364300</v>
      </c>
      <c r="AV70" s="37">
        <f t="shared" si="66"/>
        <v>0</v>
      </c>
      <c r="AW70" s="14">
        <f>AX70/AY70-1</f>
        <v>-1</v>
      </c>
      <c r="AX70" s="31">
        <f t="shared" si="82"/>
        <v>0</v>
      </c>
      <c r="AY70" s="37">
        <v>23100</v>
      </c>
      <c r="AZ70" s="37">
        <v>2</v>
      </c>
      <c r="BA70" s="37">
        <f t="shared" si="83"/>
        <v>0</v>
      </c>
      <c r="BB70" s="37">
        <v>0</v>
      </c>
      <c r="BC70" s="37">
        <f t="shared" si="84"/>
        <v>1</v>
      </c>
      <c r="BD70" s="14">
        <f t="shared" si="85"/>
        <v>0</v>
      </c>
      <c r="BE70" s="37">
        <v>0</v>
      </c>
      <c r="BF70" s="37">
        <v>0</v>
      </c>
      <c r="BG70" s="37">
        <f t="shared" si="86"/>
        <v>1</v>
      </c>
      <c r="BH70" s="37">
        <v>0</v>
      </c>
      <c r="BI70" s="37">
        <v>136040361.87</v>
      </c>
      <c r="BJ70" s="37">
        <f t="shared" si="87"/>
        <v>4</v>
      </c>
      <c r="BK70" s="14">
        <f t="shared" si="88"/>
        <v>0</v>
      </c>
      <c r="BL70" s="37">
        <v>0</v>
      </c>
      <c r="BM70" s="37">
        <v>8986591.9399999995</v>
      </c>
      <c r="BN70" s="37">
        <v>0</v>
      </c>
      <c r="BO70" s="37">
        <v>2811630.3</v>
      </c>
      <c r="BP70" s="37">
        <f t="shared" si="63"/>
        <v>2</v>
      </c>
      <c r="BQ70" s="14">
        <f t="shared" si="64"/>
        <v>0.95075945185150101</v>
      </c>
      <c r="BR70" s="37">
        <v>13265600</v>
      </c>
      <c r="BS70" s="37">
        <v>21.9</v>
      </c>
      <c r="BT70" s="37">
        <v>12</v>
      </c>
      <c r="BU70" s="37">
        <v>53092.22</v>
      </c>
      <c r="BV70" s="37">
        <f t="shared" si="89"/>
        <v>2</v>
      </c>
      <c r="BW70" s="14">
        <f t="shared" si="90"/>
        <v>0.75373040037855232</v>
      </c>
      <c r="BX70" s="37">
        <v>30423800</v>
      </c>
      <c r="BY70" s="31">
        <f t="shared" si="91"/>
        <v>40364300</v>
      </c>
      <c r="BZ70" s="37">
        <f t="shared" si="92"/>
        <v>2</v>
      </c>
      <c r="CA70" s="17">
        <f t="shared" si="93"/>
        <v>2</v>
      </c>
      <c r="CB70" s="37">
        <v>2</v>
      </c>
      <c r="CC70" s="37">
        <v>2</v>
      </c>
      <c r="CD70" s="37">
        <v>2</v>
      </c>
      <c r="CE70" s="37">
        <f t="shared" si="113"/>
        <v>3</v>
      </c>
      <c r="CF70" s="14">
        <f t="shared" si="94"/>
        <v>1</v>
      </c>
      <c r="CG70" s="37">
        <v>6</v>
      </c>
      <c r="CH70" s="37">
        <v>6</v>
      </c>
      <c r="CI70" s="37">
        <f t="shared" si="95"/>
        <v>5</v>
      </c>
      <c r="CJ70" s="37">
        <v>0</v>
      </c>
      <c r="CK70" s="37">
        <f t="shared" si="96"/>
        <v>2</v>
      </c>
      <c r="CL70" s="37">
        <v>35</v>
      </c>
      <c r="CM70" s="37">
        <v>35</v>
      </c>
      <c r="CN70" s="37">
        <f t="shared" si="97"/>
        <v>3</v>
      </c>
      <c r="CO70" s="37">
        <v>0</v>
      </c>
      <c r="CP70" s="37">
        <f t="shared" si="98"/>
        <v>3</v>
      </c>
      <c r="CQ70" s="37">
        <v>0</v>
      </c>
      <c r="CR70" s="37">
        <f t="shared" si="99"/>
        <v>5</v>
      </c>
      <c r="CS70" s="37">
        <v>4</v>
      </c>
      <c r="CT70" s="37">
        <v>4</v>
      </c>
      <c r="CU70" s="37">
        <f t="shared" si="100"/>
        <v>3.333333333333333</v>
      </c>
      <c r="CV70" s="37">
        <v>4</v>
      </c>
      <c r="CW70" s="37">
        <v>6</v>
      </c>
      <c r="CX70" s="37">
        <f t="shared" si="101"/>
        <v>4</v>
      </c>
      <c r="CY70" s="37">
        <v>0</v>
      </c>
      <c r="CZ70" s="37">
        <v>32.436999999999998</v>
      </c>
      <c r="DA70" s="37">
        <f t="shared" si="102"/>
        <v>4</v>
      </c>
      <c r="DB70" s="14">
        <f t="shared" si="103"/>
        <v>1</v>
      </c>
      <c r="DC70" s="38">
        <v>43210</v>
      </c>
      <c r="DD70" s="38">
        <v>43210</v>
      </c>
      <c r="DE70" s="37">
        <f t="shared" si="104"/>
        <v>3</v>
      </c>
      <c r="DF70" s="14">
        <f t="shared" si="105"/>
        <v>0</v>
      </c>
      <c r="DG70" s="38">
        <v>0</v>
      </c>
      <c r="DH70" s="38">
        <v>43210</v>
      </c>
      <c r="DI70" s="37">
        <f t="shared" si="106"/>
        <v>0</v>
      </c>
      <c r="DJ70" s="37">
        <v>5</v>
      </c>
      <c r="DK70" s="37"/>
      <c r="DL70" s="37">
        <f t="shared" si="107"/>
        <v>5</v>
      </c>
      <c r="DM70" s="16">
        <f t="shared" si="108"/>
        <v>1</v>
      </c>
      <c r="DN70" s="59">
        <v>30</v>
      </c>
      <c r="DO70" s="59">
        <v>30</v>
      </c>
      <c r="DP70" s="37">
        <f t="shared" si="109"/>
        <v>4</v>
      </c>
      <c r="DQ70" s="14">
        <f t="shared" si="110"/>
        <v>1</v>
      </c>
      <c r="DR70" s="59">
        <v>77</v>
      </c>
      <c r="DS70" s="59">
        <v>77</v>
      </c>
      <c r="DT70" s="22">
        <f t="shared" si="111"/>
        <v>64.333333333333343</v>
      </c>
      <c r="DU70" s="57">
        <f t="shared" si="112"/>
        <v>3</v>
      </c>
      <c r="DV70" s="57">
        <f t="shared" si="54"/>
        <v>61</v>
      </c>
    </row>
    <row r="71" spans="1:126" s="4" customFormat="1" ht="45" hidden="1" x14ac:dyDescent="0.25">
      <c r="A71" s="13">
        <v>22</v>
      </c>
      <c r="B71" s="10" t="s">
        <v>151</v>
      </c>
      <c r="C71" s="10" t="s">
        <v>170</v>
      </c>
      <c r="D71" s="37">
        <f>IF(E71&gt;1,0,IF(F71/G71&lt;$G$8/100,0,IF(F71/G71&gt;$F$8/100,3,$D$8*(F71/G71-$G$8/100)/(($F$8-$G$8)/100))))</f>
        <v>0</v>
      </c>
      <c r="E71" s="19">
        <f t="shared" si="68"/>
        <v>0.62932738760479356</v>
      </c>
      <c r="F71" s="34">
        <v>17610085.649999999</v>
      </c>
      <c r="G71" s="34">
        <v>27982391.989999998</v>
      </c>
      <c r="H71" s="37">
        <f>IF(J71/K71&lt;$K$8/100,0,IF(J71/K71&gt;$J$8/100,3,$H$8*(J71/K71-$K$8/100)/(($J$8-$K$8)/100)))</f>
        <v>0</v>
      </c>
      <c r="I71" s="14">
        <f t="shared" si="69"/>
        <v>0.64036201165539008</v>
      </c>
      <c r="J71" s="34">
        <v>18543713.66</v>
      </c>
      <c r="K71" s="34">
        <v>28958172.600000001</v>
      </c>
      <c r="L71" s="37">
        <f>IF(N71/O71&lt;$O$8/100,0,IF(N71/O71&gt;$N$8/100,3,$L$8*(N71/O71-$O$8/100)/(($N$8-$O$8)/100)))</f>
        <v>0</v>
      </c>
      <c r="M71" s="14">
        <f t="shared" si="70"/>
        <v>0.66203329511278186</v>
      </c>
      <c r="N71" s="31">
        <f t="shared" si="71"/>
        <v>17610085.649999999</v>
      </c>
      <c r="O71" s="34">
        <v>26600000</v>
      </c>
      <c r="P71" s="37">
        <f>IF(R71/S71&lt;$S$8/100,0,IF(R71/S71&gt;$R$8/100,3,$P$8*(R71/S71-$S$8/100)/(($R$8-$S$8)/100)))</f>
        <v>0</v>
      </c>
      <c r="Q71" s="14">
        <f t="shared" si="72"/>
        <v>0.64036201165539008</v>
      </c>
      <c r="R71" s="37">
        <f t="shared" si="116"/>
        <v>18543713.66</v>
      </c>
      <c r="S71" s="31">
        <f t="shared" si="117"/>
        <v>28958172.600000001</v>
      </c>
      <c r="T71" s="37">
        <f t="shared" si="73"/>
        <v>3</v>
      </c>
      <c r="U71" s="14">
        <f t="shared" si="74"/>
        <v>-0.19316027752357379</v>
      </c>
      <c r="V71" s="24" t="s">
        <v>222</v>
      </c>
      <c r="W71" s="34">
        <v>0</v>
      </c>
      <c r="X71" s="34">
        <v>7187040</v>
      </c>
      <c r="Y71" s="34">
        <v>7187040</v>
      </c>
      <c r="Z71" s="34">
        <v>0</v>
      </c>
      <c r="AA71" s="34">
        <v>74415300</v>
      </c>
      <c r="AB71" s="37">
        <f t="shared" si="75"/>
        <v>0</v>
      </c>
      <c r="AC71" s="19">
        <f t="shared" si="76"/>
        <v>4.5703604128662079</v>
      </c>
      <c r="AD71" s="34">
        <v>14656460.289999999</v>
      </c>
      <c r="AE71" s="34">
        <v>3206850</v>
      </c>
      <c r="AF71" s="37">
        <f t="shared" si="77"/>
        <v>1</v>
      </c>
      <c r="AG71" s="15">
        <f t="shared" si="78"/>
        <v>6</v>
      </c>
      <c r="AH71" s="6">
        <v>13</v>
      </c>
      <c r="AI71" s="6">
        <v>11</v>
      </c>
      <c r="AJ71" s="37"/>
      <c r="AK71" s="15"/>
      <c r="AL71" s="37"/>
      <c r="AM71" s="37"/>
      <c r="AN71" s="37"/>
      <c r="AO71" s="37"/>
      <c r="AP71" s="37"/>
      <c r="AQ71" s="37"/>
      <c r="AR71" s="37">
        <f t="shared" si="79"/>
        <v>0</v>
      </c>
      <c r="AS71" s="14">
        <f t="shared" si="80"/>
        <v>0.19136117198113581</v>
      </c>
      <c r="AT71" s="31">
        <f t="shared" si="81"/>
        <v>17610085.649999999</v>
      </c>
      <c r="AU71" s="37">
        <f t="shared" si="65"/>
        <v>74415300</v>
      </c>
      <c r="AV71" s="37">
        <f t="shared" si="66"/>
        <v>0</v>
      </c>
      <c r="AW71" s="14">
        <f>AX71/AY71-1</f>
        <v>-0.36160555456931776</v>
      </c>
      <c r="AX71" s="31">
        <f t="shared" si="82"/>
        <v>17610085.649999999</v>
      </c>
      <c r="AY71" s="34">
        <v>27584960.640000001</v>
      </c>
      <c r="AZ71" s="37">
        <v>2</v>
      </c>
      <c r="BA71" s="37">
        <f t="shared" si="83"/>
        <v>17610085.649999999</v>
      </c>
      <c r="BB71" s="37">
        <v>0</v>
      </c>
      <c r="BC71" s="37">
        <f t="shared" si="84"/>
        <v>1</v>
      </c>
      <c r="BD71" s="14">
        <f t="shared" si="85"/>
        <v>0</v>
      </c>
      <c r="BE71" s="34">
        <v>0</v>
      </c>
      <c r="BF71" s="34">
        <v>25590820.57</v>
      </c>
      <c r="BG71" s="37">
        <f t="shared" si="86"/>
        <v>1</v>
      </c>
      <c r="BH71" s="34">
        <v>0</v>
      </c>
      <c r="BI71" s="34">
        <v>242228793.68000001</v>
      </c>
      <c r="BJ71" s="37">
        <f t="shared" si="87"/>
        <v>4</v>
      </c>
      <c r="BK71" s="14">
        <f t="shared" si="88"/>
        <v>0</v>
      </c>
      <c r="BL71" s="34">
        <v>0</v>
      </c>
      <c r="BM71" s="34">
        <v>27882593.449999999</v>
      </c>
      <c r="BN71" s="34">
        <v>0</v>
      </c>
      <c r="BO71" s="34">
        <v>8426241.6400000006</v>
      </c>
      <c r="BP71" s="37">
        <f t="shared" si="63"/>
        <v>0</v>
      </c>
      <c r="BQ71" s="14">
        <f t="shared" si="64"/>
        <v>0.94264273781144825</v>
      </c>
      <c r="BR71" s="34">
        <v>19876300</v>
      </c>
      <c r="BS71" s="34">
        <v>32.6</v>
      </c>
      <c r="BT71" s="34">
        <v>12</v>
      </c>
      <c r="BU71" s="30">
        <v>53900.1</v>
      </c>
      <c r="BV71" s="37">
        <f t="shared" si="89"/>
        <v>2</v>
      </c>
      <c r="BW71" s="14">
        <f t="shared" si="90"/>
        <v>0.70231143421456554</v>
      </c>
      <c r="BX71" s="34">
        <v>64630480.579999998</v>
      </c>
      <c r="BY71" s="31">
        <f t="shared" si="91"/>
        <v>92025385.650000006</v>
      </c>
      <c r="BZ71" s="37">
        <f t="shared" si="92"/>
        <v>2</v>
      </c>
      <c r="CA71" s="17">
        <f t="shared" si="93"/>
        <v>1</v>
      </c>
      <c r="CB71" s="34">
        <v>4</v>
      </c>
      <c r="CC71" s="34">
        <v>1</v>
      </c>
      <c r="CD71" s="34">
        <v>5</v>
      </c>
      <c r="CE71" s="37">
        <f t="shared" si="113"/>
        <v>3</v>
      </c>
      <c r="CF71" s="14">
        <f t="shared" si="94"/>
        <v>1</v>
      </c>
      <c r="CG71" s="34">
        <v>1</v>
      </c>
      <c r="CH71" s="34">
        <v>1</v>
      </c>
      <c r="CI71" s="37">
        <f t="shared" si="95"/>
        <v>5</v>
      </c>
      <c r="CJ71" s="34">
        <v>0</v>
      </c>
      <c r="CK71" s="37">
        <f t="shared" si="96"/>
        <v>2</v>
      </c>
      <c r="CL71" s="21">
        <v>35</v>
      </c>
      <c r="CM71" s="21">
        <v>35</v>
      </c>
      <c r="CN71" s="37">
        <f t="shared" si="97"/>
        <v>3</v>
      </c>
      <c r="CO71" s="37">
        <v>0</v>
      </c>
      <c r="CP71" s="37">
        <f t="shared" si="98"/>
        <v>3</v>
      </c>
      <c r="CQ71" s="34">
        <v>0</v>
      </c>
      <c r="CR71" s="37">
        <f t="shared" si="99"/>
        <v>5</v>
      </c>
      <c r="CS71" s="37">
        <v>4</v>
      </c>
      <c r="CT71" s="37">
        <v>4</v>
      </c>
      <c r="CU71" s="37">
        <f t="shared" si="100"/>
        <v>4.166666666666667</v>
      </c>
      <c r="CV71" s="34">
        <v>5</v>
      </c>
      <c r="CW71" s="37">
        <v>6</v>
      </c>
      <c r="CX71" s="37">
        <f t="shared" si="101"/>
        <v>4</v>
      </c>
      <c r="CY71" s="37">
        <v>0</v>
      </c>
      <c r="CZ71" s="37">
        <v>98.71</v>
      </c>
      <c r="DA71" s="37">
        <f t="shared" si="102"/>
        <v>4</v>
      </c>
      <c r="DB71" s="14">
        <f t="shared" si="103"/>
        <v>1</v>
      </c>
      <c r="DC71" s="34">
        <v>74415.3</v>
      </c>
      <c r="DD71" s="34">
        <v>74415.3</v>
      </c>
      <c r="DE71" s="37">
        <f t="shared" si="104"/>
        <v>3</v>
      </c>
      <c r="DF71" s="14">
        <f t="shared" si="105"/>
        <v>0</v>
      </c>
      <c r="DG71" s="34">
        <v>0</v>
      </c>
      <c r="DH71" s="37">
        <v>74415.3</v>
      </c>
      <c r="DI71" s="37">
        <f t="shared" si="106"/>
        <v>3</v>
      </c>
      <c r="DJ71" s="34"/>
      <c r="DK71" s="34"/>
      <c r="DL71" s="37">
        <f t="shared" si="107"/>
        <v>5</v>
      </c>
      <c r="DM71" s="16">
        <f t="shared" si="108"/>
        <v>1</v>
      </c>
      <c r="DN71" s="34">
        <v>7</v>
      </c>
      <c r="DO71" s="34">
        <v>7</v>
      </c>
      <c r="DP71" s="37">
        <f t="shared" si="109"/>
        <v>4</v>
      </c>
      <c r="DQ71" s="14">
        <f t="shared" si="110"/>
        <v>1</v>
      </c>
      <c r="DR71" s="34">
        <v>94</v>
      </c>
      <c r="DS71" s="34">
        <v>94</v>
      </c>
      <c r="DT71" s="22">
        <f t="shared" si="111"/>
        <v>64.166666666666657</v>
      </c>
      <c r="DU71" s="57">
        <f t="shared" si="112"/>
        <v>3</v>
      </c>
      <c r="DV71" s="57">
        <f t="shared" si="54"/>
        <v>62</v>
      </c>
    </row>
    <row r="72" spans="1:126" ht="45" hidden="1" x14ac:dyDescent="0.25">
      <c r="A72" s="13">
        <v>47</v>
      </c>
      <c r="B72" s="10" t="s">
        <v>151</v>
      </c>
      <c r="C72" s="10" t="s">
        <v>195</v>
      </c>
      <c r="D72" s="37"/>
      <c r="E72" s="19">
        <f t="shared" si="68"/>
        <v>0</v>
      </c>
      <c r="F72" s="37">
        <v>0</v>
      </c>
      <c r="G72" s="37">
        <v>0</v>
      </c>
      <c r="H72" s="37"/>
      <c r="I72" s="14">
        <f t="shared" si="69"/>
        <v>0</v>
      </c>
      <c r="J72" s="37">
        <v>0</v>
      </c>
      <c r="K72" s="37">
        <v>0</v>
      </c>
      <c r="L72" s="37"/>
      <c r="M72" s="14">
        <f t="shared" si="70"/>
        <v>0</v>
      </c>
      <c r="N72" s="31">
        <f t="shared" si="71"/>
        <v>0</v>
      </c>
      <c r="O72" s="37">
        <v>0</v>
      </c>
      <c r="P72" s="37"/>
      <c r="Q72" s="14">
        <f t="shared" si="72"/>
        <v>0</v>
      </c>
      <c r="R72" s="37">
        <f t="shared" si="116"/>
        <v>0</v>
      </c>
      <c r="S72" s="31">
        <f t="shared" si="117"/>
        <v>0</v>
      </c>
      <c r="T72" s="37">
        <f t="shared" si="73"/>
        <v>3</v>
      </c>
      <c r="U72" s="14">
        <f t="shared" si="74"/>
        <v>-0.12188944720604002</v>
      </c>
      <c r="V72" s="37">
        <v>0</v>
      </c>
      <c r="W72" s="37">
        <v>0</v>
      </c>
      <c r="X72" s="37">
        <v>7315761.96</v>
      </c>
      <c r="Y72" s="37">
        <v>7315761.96</v>
      </c>
      <c r="Z72" s="37">
        <v>0</v>
      </c>
      <c r="AA72" s="37">
        <v>120039300</v>
      </c>
      <c r="AB72" s="37">
        <f t="shared" si="75"/>
        <v>0</v>
      </c>
      <c r="AC72" s="19">
        <f t="shared" si="76"/>
        <v>2.0396864820846905E-2</v>
      </c>
      <c r="AD72" s="37">
        <v>25047.35</v>
      </c>
      <c r="AE72" s="37">
        <v>1228000</v>
      </c>
      <c r="AF72" s="37">
        <f t="shared" si="77"/>
        <v>0</v>
      </c>
      <c r="AG72" s="15">
        <f t="shared" si="78"/>
        <v>-6</v>
      </c>
      <c r="AH72" s="15">
        <v>3</v>
      </c>
      <c r="AI72" s="15">
        <v>13</v>
      </c>
      <c r="AJ72" s="37"/>
      <c r="AK72" s="15"/>
      <c r="AL72" s="37"/>
      <c r="AM72" s="37"/>
      <c r="AN72" s="37"/>
      <c r="AO72" s="37"/>
      <c r="AP72" s="37">
        <v>0</v>
      </c>
      <c r="AQ72" s="37">
        <v>0</v>
      </c>
      <c r="AR72" s="37">
        <f t="shared" si="79"/>
        <v>0</v>
      </c>
      <c r="AS72" s="14">
        <f t="shared" si="80"/>
        <v>0</v>
      </c>
      <c r="AT72" s="31">
        <f t="shared" si="81"/>
        <v>0</v>
      </c>
      <c r="AU72" s="37">
        <f t="shared" si="65"/>
        <v>120039300</v>
      </c>
      <c r="AV72" s="37">
        <f t="shared" si="66"/>
        <v>0</v>
      </c>
      <c r="AW72" s="14">
        <v>0</v>
      </c>
      <c r="AX72" s="31">
        <f t="shared" si="82"/>
        <v>0</v>
      </c>
      <c r="AY72" s="37">
        <v>0</v>
      </c>
      <c r="AZ72" s="37">
        <v>2</v>
      </c>
      <c r="BA72" s="37">
        <f t="shared" si="83"/>
        <v>0</v>
      </c>
      <c r="BB72" s="37">
        <v>0</v>
      </c>
      <c r="BC72" s="37">
        <f t="shared" si="84"/>
        <v>1</v>
      </c>
      <c r="BD72" s="14">
        <f t="shared" si="85"/>
        <v>0</v>
      </c>
      <c r="BE72" s="37">
        <v>0</v>
      </c>
      <c r="BF72" s="37">
        <v>687768.63</v>
      </c>
      <c r="BG72" s="37">
        <f t="shared" si="86"/>
        <v>1</v>
      </c>
      <c r="BH72" s="37">
        <v>0</v>
      </c>
      <c r="BI72" s="37">
        <v>369486440.81999999</v>
      </c>
      <c r="BJ72" s="37">
        <f t="shared" si="87"/>
        <v>4</v>
      </c>
      <c r="BK72" s="14">
        <f t="shared" si="88"/>
        <v>0</v>
      </c>
      <c r="BL72" s="37">
        <v>0</v>
      </c>
      <c r="BM72" s="37">
        <v>17787547.550000001</v>
      </c>
      <c r="BN72" s="37">
        <v>24000</v>
      </c>
      <c r="BO72" s="37">
        <v>13516346.48</v>
      </c>
      <c r="BP72" s="37">
        <f t="shared" si="63"/>
        <v>0</v>
      </c>
      <c r="BQ72" s="14">
        <f t="shared" si="64"/>
        <v>1.0539330842901613</v>
      </c>
      <c r="BR72" s="37">
        <v>44786900</v>
      </c>
      <c r="BS72" s="37">
        <v>66.7</v>
      </c>
      <c r="BT72" s="37">
        <v>12</v>
      </c>
      <c r="BU72" s="37">
        <v>53092.22</v>
      </c>
      <c r="BV72" s="37">
        <f t="shared" si="89"/>
        <v>2</v>
      </c>
      <c r="BW72" s="14">
        <f t="shared" si="90"/>
        <v>0.77674811499233998</v>
      </c>
      <c r="BX72" s="37">
        <v>93240300</v>
      </c>
      <c r="BY72" s="31">
        <f t="shared" si="91"/>
        <v>120039300</v>
      </c>
      <c r="BZ72" s="37">
        <f t="shared" si="92"/>
        <v>2</v>
      </c>
      <c r="CA72" s="17">
        <f t="shared" si="93"/>
        <v>1.3333333333333333</v>
      </c>
      <c r="CB72" s="37">
        <v>3</v>
      </c>
      <c r="CC72" s="37">
        <v>1</v>
      </c>
      <c r="CD72" s="37">
        <v>3</v>
      </c>
      <c r="CE72" s="37">
        <f t="shared" si="113"/>
        <v>3</v>
      </c>
      <c r="CF72" s="14">
        <f t="shared" si="94"/>
        <v>1</v>
      </c>
      <c r="CG72" s="37">
        <v>2</v>
      </c>
      <c r="CH72" s="37">
        <v>2</v>
      </c>
      <c r="CI72" s="37">
        <f t="shared" si="95"/>
        <v>5</v>
      </c>
      <c r="CJ72" s="37">
        <v>0</v>
      </c>
      <c r="CK72" s="37">
        <f t="shared" si="96"/>
        <v>2</v>
      </c>
      <c r="CL72" s="37">
        <v>43</v>
      </c>
      <c r="CM72" s="37">
        <v>43</v>
      </c>
      <c r="CN72" s="37">
        <f t="shared" si="97"/>
        <v>3</v>
      </c>
      <c r="CO72" s="37">
        <v>0</v>
      </c>
      <c r="CP72" s="37">
        <f t="shared" si="98"/>
        <v>3</v>
      </c>
      <c r="CQ72" s="37">
        <v>0</v>
      </c>
      <c r="CR72" s="37">
        <f t="shared" si="99"/>
        <v>5</v>
      </c>
      <c r="CS72" s="37">
        <v>4</v>
      </c>
      <c r="CT72" s="37">
        <v>4</v>
      </c>
      <c r="CU72" s="37">
        <f t="shared" si="100"/>
        <v>5</v>
      </c>
      <c r="CV72" s="37">
        <v>6</v>
      </c>
      <c r="CW72" s="37">
        <v>6</v>
      </c>
      <c r="CX72" s="37">
        <f t="shared" si="101"/>
        <v>4</v>
      </c>
      <c r="CY72" s="37">
        <v>0</v>
      </c>
      <c r="CZ72" s="37">
        <v>11.03</v>
      </c>
      <c r="DA72" s="37">
        <f t="shared" si="102"/>
        <v>4</v>
      </c>
      <c r="DB72" s="14">
        <f t="shared" si="103"/>
        <v>1</v>
      </c>
      <c r="DC72" s="38">
        <v>120039.3</v>
      </c>
      <c r="DD72" s="38">
        <v>120039.3</v>
      </c>
      <c r="DE72" s="37">
        <f t="shared" si="104"/>
        <v>3</v>
      </c>
      <c r="DF72" s="14">
        <f t="shared" si="105"/>
        <v>0</v>
      </c>
      <c r="DG72" s="38">
        <v>0</v>
      </c>
      <c r="DH72" s="38">
        <v>128059.52</v>
      </c>
      <c r="DI72" s="37">
        <f t="shared" si="106"/>
        <v>3</v>
      </c>
      <c r="DJ72" s="37">
        <v>0</v>
      </c>
      <c r="DK72" s="37">
        <v>0</v>
      </c>
      <c r="DL72" s="37">
        <f t="shared" si="107"/>
        <v>5</v>
      </c>
      <c r="DM72" s="16">
        <f t="shared" si="108"/>
        <v>1</v>
      </c>
      <c r="DN72" s="59">
        <v>21</v>
      </c>
      <c r="DO72" s="59">
        <v>21</v>
      </c>
      <c r="DP72" s="37">
        <f t="shared" si="109"/>
        <v>4</v>
      </c>
      <c r="DQ72" s="14">
        <f t="shared" si="110"/>
        <v>1</v>
      </c>
      <c r="DR72" s="59">
        <v>149</v>
      </c>
      <c r="DS72" s="59">
        <v>149</v>
      </c>
      <c r="DT72" s="22">
        <f t="shared" si="111"/>
        <v>64</v>
      </c>
      <c r="DU72" s="57">
        <f t="shared" si="112"/>
        <v>3</v>
      </c>
      <c r="DV72" s="57">
        <f t="shared" si="54"/>
        <v>63</v>
      </c>
    </row>
    <row r="73" spans="1:126" ht="60" hidden="1" x14ac:dyDescent="0.25">
      <c r="A73" s="13">
        <v>59</v>
      </c>
      <c r="B73" s="10" t="s">
        <v>151</v>
      </c>
      <c r="C73" s="10" t="s">
        <v>207</v>
      </c>
      <c r="D73" s="37"/>
      <c r="E73" s="19">
        <f t="shared" si="68"/>
        <v>0</v>
      </c>
      <c r="F73" s="37">
        <v>0</v>
      </c>
      <c r="G73" s="37">
        <v>0</v>
      </c>
      <c r="H73" s="37"/>
      <c r="I73" s="14">
        <f t="shared" si="69"/>
        <v>0</v>
      </c>
      <c r="J73" s="37">
        <v>0</v>
      </c>
      <c r="K73" s="37">
        <v>0</v>
      </c>
      <c r="L73" s="37"/>
      <c r="M73" s="14">
        <f t="shared" si="70"/>
        <v>0</v>
      </c>
      <c r="N73" s="31">
        <f t="shared" si="71"/>
        <v>0</v>
      </c>
      <c r="O73" s="37">
        <v>0</v>
      </c>
      <c r="P73" s="37"/>
      <c r="Q73" s="14">
        <f t="shared" si="72"/>
        <v>0</v>
      </c>
      <c r="R73" s="37">
        <f t="shared" si="116"/>
        <v>0</v>
      </c>
      <c r="S73" s="31">
        <f t="shared" si="117"/>
        <v>0</v>
      </c>
      <c r="T73" s="37">
        <f t="shared" si="73"/>
        <v>3</v>
      </c>
      <c r="U73" s="14">
        <f t="shared" si="74"/>
        <v>-0.12748839921200894</v>
      </c>
      <c r="V73" s="37">
        <v>0</v>
      </c>
      <c r="W73" s="37">
        <v>0</v>
      </c>
      <c r="X73" s="37">
        <v>3695264</v>
      </c>
      <c r="Y73" s="37">
        <v>3695264</v>
      </c>
      <c r="Z73" s="37">
        <v>0</v>
      </c>
      <c r="AA73" s="37">
        <v>57970200</v>
      </c>
      <c r="AB73" s="37">
        <f t="shared" si="75"/>
        <v>3</v>
      </c>
      <c r="AC73" s="19">
        <f t="shared" si="76"/>
        <v>0</v>
      </c>
      <c r="AD73" s="37">
        <v>0</v>
      </c>
      <c r="AE73" s="37">
        <v>0</v>
      </c>
      <c r="AF73" s="37">
        <f t="shared" si="77"/>
        <v>0</v>
      </c>
      <c r="AG73" s="15">
        <f t="shared" si="78"/>
        <v>0</v>
      </c>
      <c r="AH73" s="15">
        <v>8</v>
      </c>
      <c r="AI73" s="15">
        <v>12</v>
      </c>
      <c r="AJ73" s="37"/>
      <c r="AK73" s="15"/>
      <c r="AL73" s="37"/>
      <c r="AM73" s="37"/>
      <c r="AN73" s="37"/>
      <c r="AO73" s="37"/>
      <c r="AP73" s="37">
        <v>0</v>
      </c>
      <c r="AQ73" s="37">
        <v>0</v>
      </c>
      <c r="AR73" s="37">
        <f t="shared" si="79"/>
        <v>0</v>
      </c>
      <c r="AS73" s="14">
        <f t="shared" si="80"/>
        <v>0</v>
      </c>
      <c r="AT73" s="31">
        <f t="shared" si="81"/>
        <v>0</v>
      </c>
      <c r="AU73" s="37">
        <f t="shared" si="65"/>
        <v>57970200</v>
      </c>
      <c r="AV73" s="37">
        <f t="shared" si="66"/>
        <v>0</v>
      </c>
      <c r="AW73" s="14">
        <f>AX73/AY73-1</f>
        <v>-1</v>
      </c>
      <c r="AX73" s="31">
        <f t="shared" si="82"/>
        <v>0</v>
      </c>
      <c r="AY73" s="37">
        <v>12968</v>
      </c>
      <c r="AZ73" s="37">
        <v>2</v>
      </c>
      <c r="BA73" s="37">
        <f t="shared" si="83"/>
        <v>0</v>
      </c>
      <c r="BB73" s="37">
        <v>0</v>
      </c>
      <c r="BC73" s="37">
        <f t="shared" si="84"/>
        <v>1</v>
      </c>
      <c r="BD73" s="14">
        <f t="shared" si="85"/>
        <v>0</v>
      </c>
      <c r="BE73" s="37">
        <v>0</v>
      </c>
      <c r="BF73" s="37">
        <v>0</v>
      </c>
      <c r="BG73" s="37">
        <f t="shared" si="86"/>
        <v>1</v>
      </c>
      <c r="BH73" s="37">
        <v>0</v>
      </c>
      <c r="BI73" s="37">
        <v>197642389.16</v>
      </c>
      <c r="BJ73" s="37">
        <f t="shared" si="87"/>
        <v>4</v>
      </c>
      <c r="BK73" s="14">
        <f t="shared" si="88"/>
        <v>0</v>
      </c>
      <c r="BL73" s="37">
        <v>0</v>
      </c>
      <c r="BM73" s="37">
        <v>3123827.03</v>
      </c>
      <c r="BN73" s="37">
        <v>0</v>
      </c>
      <c r="BO73" s="37">
        <v>3549584.09</v>
      </c>
      <c r="BP73" s="37">
        <f t="shared" si="63"/>
        <v>2</v>
      </c>
      <c r="BQ73" s="14">
        <f t="shared" si="64"/>
        <v>1.0020771804313524</v>
      </c>
      <c r="BR73" s="37">
        <v>25090300</v>
      </c>
      <c r="BS73" s="37">
        <v>39.299999999999997</v>
      </c>
      <c r="BT73" s="37">
        <v>12</v>
      </c>
      <c r="BU73" s="37">
        <v>53092.22</v>
      </c>
      <c r="BV73" s="37">
        <f t="shared" si="89"/>
        <v>0</v>
      </c>
      <c r="BW73" s="14">
        <f t="shared" si="90"/>
        <v>0.8574871226940739</v>
      </c>
      <c r="BX73" s="37">
        <v>49708700</v>
      </c>
      <c r="BY73" s="31">
        <f t="shared" si="91"/>
        <v>57970200</v>
      </c>
      <c r="BZ73" s="37">
        <f t="shared" si="92"/>
        <v>2</v>
      </c>
      <c r="CA73" s="17">
        <f t="shared" si="93"/>
        <v>2</v>
      </c>
      <c r="CB73" s="37">
        <v>2</v>
      </c>
      <c r="CC73" s="37">
        <v>2</v>
      </c>
      <c r="CD73" s="37">
        <v>2</v>
      </c>
      <c r="CE73" s="37">
        <f t="shared" si="113"/>
        <v>3</v>
      </c>
      <c r="CF73" s="14">
        <f t="shared" si="94"/>
        <v>1</v>
      </c>
      <c r="CG73" s="37">
        <v>1</v>
      </c>
      <c r="CH73" s="37">
        <v>1</v>
      </c>
      <c r="CI73" s="37">
        <f t="shared" si="95"/>
        <v>5</v>
      </c>
      <c r="CJ73" s="37">
        <v>0</v>
      </c>
      <c r="CK73" s="37">
        <f t="shared" si="96"/>
        <v>2</v>
      </c>
      <c r="CL73" s="37">
        <v>36</v>
      </c>
      <c r="CM73" s="37">
        <v>36</v>
      </c>
      <c r="CN73" s="37">
        <f t="shared" si="97"/>
        <v>3</v>
      </c>
      <c r="CO73" s="37">
        <v>0</v>
      </c>
      <c r="CP73" s="37">
        <f t="shared" si="98"/>
        <v>3</v>
      </c>
      <c r="CQ73" s="37">
        <v>0</v>
      </c>
      <c r="CR73" s="37">
        <f t="shared" si="99"/>
        <v>5</v>
      </c>
      <c r="CS73" s="37">
        <v>4</v>
      </c>
      <c r="CT73" s="37">
        <v>4</v>
      </c>
      <c r="CU73" s="37">
        <f t="shared" si="100"/>
        <v>5</v>
      </c>
      <c r="CV73" s="37">
        <v>6</v>
      </c>
      <c r="CW73" s="37">
        <v>6</v>
      </c>
      <c r="CX73" s="37">
        <f t="shared" si="101"/>
        <v>4</v>
      </c>
      <c r="CY73" s="37">
        <v>0</v>
      </c>
      <c r="CZ73" s="37">
        <v>5.83</v>
      </c>
      <c r="DA73" s="37">
        <f t="shared" si="102"/>
        <v>4</v>
      </c>
      <c r="DB73" s="14">
        <f t="shared" si="103"/>
        <v>1</v>
      </c>
      <c r="DC73" s="38">
        <v>60870.3</v>
      </c>
      <c r="DD73" s="38">
        <v>60870.3</v>
      </c>
      <c r="DE73" s="37">
        <f t="shared" si="104"/>
        <v>3</v>
      </c>
      <c r="DF73" s="14">
        <f t="shared" si="105"/>
        <v>0</v>
      </c>
      <c r="DG73" s="38">
        <v>0</v>
      </c>
      <c r="DH73" s="38">
        <v>60870.3</v>
      </c>
      <c r="DI73" s="37">
        <f t="shared" si="106"/>
        <v>0</v>
      </c>
      <c r="DJ73" s="37">
        <v>1</v>
      </c>
      <c r="DK73" s="37"/>
      <c r="DL73" s="37">
        <f t="shared" si="107"/>
        <v>5</v>
      </c>
      <c r="DM73" s="16">
        <f t="shared" si="108"/>
        <v>1</v>
      </c>
      <c r="DN73" s="59">
        <v>34</v>
      </c>
      <c r="DO73" s="59">
        <v>34</v>
      </c>
      <c r="DP73" s="37">
        <f t="shared" si="109"/>
        <v>4</v>
      </c>
      <c r="DQ73" s="14">
        <f t="shared" si="110"/>
        <v>1</v>
      </c>
      <c r="DR73" s="59">
        <v>74</v>
      </c>
      <c r="DS73" s="59">
        <v>74</v>
      </c>
      <c r="DT73" s="22">
        <f t="shared" si="111"/>
        <v>64</v>
      </c>
      <c r="DU73" s="57">
        <f t="shared" si="112"/>
        <v>3</v>
      </c>
      <c r="DV73" s="57">
        <f t="shared" si="54"/>
        <v>63</v>
      </c>
    </row>
    <row r="74" spans="1:126" ht="60" hidden="1" x14ac:dyDescent="0.25">
      <c r="A74" s="13">
        <v>49</v>
      </c>
      <c r="B74" s="10" t="s">
        <v>151</v>
      </c>
      <c r="C74" s="10" t="s">
        <v>197</v>
      </c>
      <c r="D74" s="37">
        <f>IF(E74&gt;1,0,IF(F74/G74&lt;$G$8/100,0,IF(F74/G74&gt;$F$8/100,3,$D$8*(F74/G74-$G$8/100)/(($F$8-$G$8)/100))))</f>
        <v>3</v>
      </c>
      <c r="E74" s="19">
        <f t="shared" ref="E74:E79" si="118">IF(G74=0,0,F74/G74)</f>
        <v>1</v>
      </c>
      <c r="F74" s="37">
        <v>338611.97</v>
      </c>
      <c r="G74" s="37">
        <v>338611.97</v>
      </c>
      <c r="H74" s="37">
        <f>IF(J74/K74&lt;$K$8/100,0,IF(J74/K74&gt;$J$8/100,3,$H$8*(J74/K74-$K$8/100)/(($J$8-$K$8)/100)))</f>
        <v>3</v>
      </c>
      <c r="I74" s="14">
        <f t="shared" ref="I74:I79" si="119">IF(K74=0,0,J74/K74)</f>
        <v>1</v>
      </c>
      <c r="J74" s="37">
        <v>338611.97</v>
      </c>
      <c r="K74" s="37">
        <v>338611.97</v>
      </c>
      <c r="L74" s="37"/>
      <c r="M74" s="14">
        <f t="shared" ref="M74:M79" si="120">IF(O74=0,0,N74/O74)</f>
        <v>0</v>
      </c>
      <c r="N74" s="31">
        <f t="shared" ref="N74:N79" si="121">F74</f>
        <v>338611.97</v>
      </c>
      <c r="O74" s="37">
        <v>0</v>
      </c>
      <c r="P74" s="37">
        <f>IF(R74/S74&lt;$S$8/100,0,IF(R74/S74&gt;$R$8/100,3,$P$8*(R74/S74-$S$8/100)/(($R$8-$S$8)/100)))</f>
        <v>3</v>
      </c>
      <c r="Q74" s="14">
        <f t="shared" ref="Q74:Q79" si="122">IF(S74=0,0,R74/S74)</f>
        <v>1</v>
      </c>
      <c r="R74" s="37">
        <f t="shared" si="116"/>
        <v>338611.97</v>
      </c>
      <c r="S74" s="31">
        <f t="shared" si="117"/>
        <v>338611.97</v>
      </c>
      <c r="T74" s="37">
        <f t="shared" ref="T74:T79" si="123">IF(V74=0,3,IF(U74&lt;0.01,3,IF(U74&gt;0.05,0,U74/(0.05-0.01)*3)))</f>
        <v>3</v>
      </c>
      <c r="U74" s="14">
        <f t="shared" ref="U74:U79" si="124">IF(AA74=0,0,(V74-W74-X74-Y74-Z74)/AA74)</f>
        <v>-0.24963545530124678</v>
      </c>
      <c r="V74" s="37">
        <v>0</v>
      </c>
      <c r="W74" s="37">
        <v>0</v>
      </c>
      <c r="X74" s="37">
        <v>11474797.01</v>
      </c>
      <c r="Y74" s="37">
        <v>11474797.01</v>
      </c>
      <c r="Z74" s="37">
        <v>0</v>
      </c>
      <c r="AA74" s="37">
        <v>91932430</v>
      </c>
      <c r="AB74" s="37">
        <f t="shared" ref="AB74:AB79" si="125">IF(AE74=0,3,IF(AD74/AE74&lt;$AE$8/100,3,IF(AD74/AE74&gt;$AD$8/100,0,3)))</f>
        <v>0</v>
      </c>
      <c r="AC74" s="19">
        <f t="shared" ref="AC74:AC79" si="126">IF(AE74=0,0,AD74/AE74)</f>
        <v>0.63434119671010769</v>
      </c>
      <c r="AD74" s="37">
        <v>53834</v>
      </c>
      <c r="AE74" s="37">
        <v>84866</v>
      </c>
      <c r="AF74" s="37">
        <f t="shared" ref="AF74:AF79" si="127">IF(AG74&gt;3,IF(AG74&lt;8,1,0),0)</f>
        <v>0</v>
      </c>
      <c r="AG74" s="15">
        <f t="shared" ref="AG74:AG79" si="128">AH74+4-AI74</f>
        <v>2</v>
      </c>
      <c r="AH74" s="15">
        <v>3</v>
      </c>
      <c r="AI74" s="15">
        <v>5</v>
      </c>
      <c r="AJ74" s="37"/>
      <c r="AK74" s="15"/>
      <c r="AL74" s="37"/>
      <c r="AM74" s="37"/>
      <c r="AN74" s="37"/>
      <c r="AO74" s="37"/>
      <c r="AP74" s="37">
        <v>0</v>
      </c>
      <c r="AQ74" s="37">
        <v>0</v>
      </c>
      <c r="AR74" s="37">
        <f t="shared" ref="AR74:AR79" si="129">IF(AS74&lt;0.3,0,IF(AS74&gt;0.7,2,2*AS74/0.7))</f>
        <v>0</v>
      </c>
      <c r="AS74" s="14">
        <f t="shared" ref="AS74:AS79" si="130">AT74/(AT74+AU74)</f>
        <v>3.6697534000980784E-3</v>
      </c>
      <c r="AT74" s="31">
        <f t="shared" ref="AT74:AT79" si="131">F74</f>
        <v>338611.97</v>
      </c>
      <c r="AU74" s="37">
        <f t="shared" si="65"/>
        <v>91932430</v>
      </c>
      <c r="AV74" s="37">
        <f t="shared" si="66"/>
        <v>2</v>
      </c>
      <c r="AW74" s="14">
        <f>AX74/AY74-1</f>
        <v>2.5009067296711103</v>
      </c>
      <c r="AX74" s="31">
        <f t="shared" ref="AX74:AX79" si="132">AT74</f>
        <v>338611.97</v>
      </c>
      <c r="AY74" s="37">
        <v>96721.22</v>
      </c>
      <c r="AZ74" s="37">
        <v>2</v>
      </c>
      <c r="BA74" s="37">
        <f t="shared" ref="BA74:BA79" si="133">AX74</f>
        <v>338611.97</v>
      </c>
      <c r="BB74" s="37">
        <v>0</v>
      </c>
      <c r="BC74" s="37">
        <f t="shared" ref="BC74:BC79" si="134">IF(BD74&lt;$BE$8/100,1,0)</f>
        <v>1</v>
      </c>
      <c r="BD74" s="14">
        <f t="shared" ref="BD74:BD79" si="135">IF(BF74=0,0,BE74/BF74)</f>
        <v>0</v>
      </c>
      <c r="BE74" s="37">
        <v>0</v>
      </c>
      <c r="BF74" s="37">
        <v>93722.29</v>
      </c>
      <c r="BG74" s="37">
        <f t="shared" ref="BG74:BG79" si="136">IF(BH74=0,1,IF(BH74/BI74&lt;0.01,1,0))</f>
        <v>1</v>
      </c>
      <c r="BH74" s="37">
        <v>0</v>
      </c>
      <c r="BI74" s="37">
        <v>316167492.35000002</v>
      </c>
      <c r="BJ74" s="37">
        <f t="shared" ref="BJ74:BJ79" si="137">IF(BK74&lt;0.001,$BJ$8,0)</f>
        <v>4</v>
      </c>
      <c r="BK74" s="14">
        <f t="shared" ref="BK74:BK79" si="138">BL74/(BM74+BN74+BO74)</f>
        <v>0</v>
      </c>
      <c r="BL74" s="37">
        <v>0</v>
      </c>
      <c r="BM74" s="37">
        <v>69098363.890000001</v>
      </c>
      <c r="BN74" s="37">
        <v>16885</v>
      </c>
      <c r="BO74" s="37">
        <v>5167312.9000000004</v>
      </c>
      <c r="BP74" s="37">
        <f t="shared" si="63"/>
        <v>0</v>
      </c>
      <c r="BQ74" s="14">
        <f t="shared" si="64"/>
        <v>1.211216709568113</v>
      </c>
      <c r="BR74" s="37">
        <v>34108000</v>
      </c>
      <c r="BS74" s="37">
        <v>44.2</v>
      </c>
      <c r="BT74" s="37">
        <v>12</v>
      </c>
      <c r="BU74" s="37">
        <v>53092.22</v>
      </c>
      <c r="BV74" s="37">
        <f t="shared" ref="BV74:BV79" si="139">IF(BW74&lt;0.7,0,IF(BW74&lt;0.8,2,0))</f>
        <v>2</v>
      </c>
      <c r="BW74" s="14">
        <f t="shared" ref="BW74:BW79" si="140">BX74/BY74</f>
        <v>0.77551633180066926</v>
      </c>
      <c r="BX74" s="37">
        <v>71557700</v>
      </c>
      <c r="BY74" s="31">
        <f t="shared" ref="BY74:BY79" si="141">AT74+AU74</f>
        <v>92271041.969999999</v>
      </c>
      <c r="BZ74" s="37">
        <f t="shared" ref="BZ74:BZ79" si="142">IF((CB74+CC74)/CD74&lt;0.6,0,2)</f>
        <v>2</v>
      </c>
      <c r="CA74" s="17">
        <f t="shared" ref="CA74:CA79" si="143">(CB74+CC74)/CD74</f>
        <v>2</v>
      </c>
      <c r="CB74" s="37">
        <v>3</v>
      </c>
      <c r="CC74" s="37">
        <v>3</v>
      </c>
      <c r="CD74" s="37">
        <v>3</v>
      </c>
      <c r="CE74" s="37">
        <f t="shared" si="113"/>
        <v>3</v>
      </c>
      <c r="CF74" s="14">
        <f t="shared" ref="CF74:CF79" si="144">CG74/CH74</f>
        <v>1</v>
      </c>
      <c r="CG74" s="37">
        <v>20</v>
      </c>
      <c r="CH74" s="37">
        <v>20</v>
      </c>
      <c r="CI74" s="37">
        <f t="shared" ref="CI74:CI79" si="145">IF(CJ74&gt;0,0,5)</f>
        <v>5</v>
      </c>
      <c r="CJ74" s="37">
        <v>0</v>
      </c>
      <c r="CK74" s="37">
        <f t="shared" ref="CK74:CK79" si="146">IF(CL74/CM74&lt;$CL$8/100,0,IF(CL74/CM74&gt;$CM$8/100,$CK$8,$CK$8*(CL74/CM74-$CK$8/100)/(($CL$8-$CM$8)/100)))</f>
        <v>2</v>
      </c>
      <c r="CL74" s="37">
        <v>35</v>
      </c>
      <c r="CM74" s="37">
        <v>35</v>
      </c>
      <c r="CN74" s="37">
        <f t="shared" ref="CN74:CN79" si="147">IF(CO74&gt;0,0,3)</f>
        <v>3</v>
      </c>
      <c r="CO74" s="37">
        <v>0</v>
      </c>
      <c r="CP74" s="37">
        <f t="shared" ref="CP74:CP79" si="148">IF(CQ74&gt;0,0,3)</f>
        <v>0</v>
      </c>
      <c r="CQ74" s="37">
        <v>1</v>
      </c>
      <c r="CR74" s="37">
        <f t="shared" ref="CR74:CR79" si="149">IF(CT74/CS74&lt;0.95,0,5*(CS74/CT74))</f>
        <v>5</v>
      </c>
      <c r="CS74" s="37">
        <v>4</v>
      </c>
      <c r="CT74" s="37">
        <v>4</v>
      </c>
      <c r="CU74" s="37">
        <f t="shared" ref="CU74:CU79" si="150">IF(CW74/CV74&lt;0.95,0,5*(CV74/CW74))</f>
        <v>0</v>
      </c>
      <c r="CV74" s="37">
        <v>7</v>
      </c>
      <c r="CW74" s="37">
        <v>6</v>
      </c>
      <c r="CX74" s="37">
        <f t="shared" ref="CX74:CX79" si="151">IF(CY74&gt;0,0,4)</f>
        <v>4</v>
      </c>
      <c r="CY74" s="37">
        <v>0</v>
      </c>
      <c r="CZ74" s="37">
        <v>16.3</v>
      </c>
      <c r="DA74" s="37">
        <f t="shared" ref="DA74:DA79" si="152">IF(DC74/DD74&gt;1,0,IF(DC74/DD74&lt;$DD$8/100,0,IF(DC74/DD74&gt;$DC$8/100,$DA$8,$DA$8*(DC74/DD74-$DD$8/100)/(($DC$8-$DD$8)/100))))</f>
        <v>0</v>
      </c>
      <c r="DB74" s="14">
        <f t="shared" ref="DB74:DB79" si="153">DC74/DD74</f>
        <v>1.0000000216156604</v>
      </c>
      <c r="DC74" s="38">
        <v>92525.512000000002</v>
      </c>
      <c r="DD74" s="38">
        <v>92525.51</v>
      </c>
      <c r="DE74" s="37">
        <f t="shared" ref="DE74:DE79" si="154">IF(DF74&gt;0.01,0,3)</f>
        <v>3</v>
      </c>
      <c r="DF74" s="14">
        <f t="shared" ref="DF74:DF79" si="155">IF(DH74=0,0,DG74/DH74)</f>
        <v>0</v>
      </c>
      <c r="DG74" s="38">
        <v>0</v>
      </c>
      <c r="DH74" s="38">
        <v>92525.512000000002</v>
      </c>
      <c r="DI74" s="37">
        <f t="shared" ref="DI74:DI79" si="156">IF(DJ74&gt;0,0,3)</f>
        <v>3</v>
      </c>
      <c r="DJ74" s="37"/>
      <c r="DK74" s="37"/>
      <c r="DL74" s="37">
        <f t="shared" ref="DL74:DL79" si="157">IF(DM74&lt;0.9,0,5*DM74)</f>
        <v>5</v>
      </c>
      <c r="DM74" s="16">
        <f t="shared" ref="DM74:DM79" si="158">DN74/DO74</f>
        <v>1</v>
      </c>
      <c r="DN74" s="59">
        <v>37</v>
      </c>
      <c r="DO74" s="59">
        <v>37</v>
      </c>
      <c r="DP74" s="37">
        <f t="shared" ref="DP74:DP79" si="159">IF(DR74/DS74&lt;$DS$8/100,0,IF(DR74/DS74&gt;$DR$8/100,$DP$8,$DP$8*(DR74/DS74-$DS$8/100)/(($DR$8-$DS$8)/100)))</f>
        <v>4</v>
      </c>
      <c r="DQ74" s="14">
        <f t="shared" ref="DQ74:DQ79" si="160">DR74/DS74</f>
        <v>1</v>
      </c>
      <c r="DR74" s="59">
        <v>84</v>
      </c>
      <c r="DS74" s="59">
        <v>84</v>
      </c>
      <c r="DT74" s="22">
        <f t="shared" ref="DT74:DT79" si="161">D74+H74+L74+P74+T74+AB74+AF74+AJ74+AN74+AR74+AV74+AZ74+BC74+BG74+BJ74+BP74+BV74+BZ74+CE74+CI74+CK74+CN74+CP74+CR74+CU74+CX74+DA74+DE74+DI74+DL74+DP74</f>
        <v>63</v>
      </c>
      <c r="DU74" s="57">
        <f t="shared" ref="DU74:DU79" si="162">IF(DT74&gt;70,IF(DT74&gt;85,1,2),3)</f>
        <v>3</v>
      </c>
      <c r="DV74" s="57">
        <f t="shared" si="54"/>
        <v>65</v>
      </c>
    </row>
    <row r="75" spans="1:126" ht="60" hidden="1" x14ac:dyDescent="0.25">
      <c r="A75" s="13">
        <v>61</v>
      </c>
      <c r="B75" s="10" t="s">
        <v>151</v>
      </c>
      <c r="C75" s="10" t="s">
        <v>209</v>
      </c>
      <c r="D75" s="37"/>
      <c r="E75" s="19">
        <f t="shared" si="118"/>
        <v>0</v>
      </c>
      <c r="F75" s="37">
        <v>0</v>
      </c>
      <c r="G75" s="37">
        <v>0</v>
      </c>
      <c r="H75" s="37"/>
      <c r="I75" s="14">
        <f t="shared" si="119"/>
        <v>0</v>
      </c>
      <c r="J75" s="37">
        <v>0</v>
      </c>
      <c r="K75" s="37">
        <v>0</v>
      </c>
      <c r="L75" s="37"/>
      <c r="M75" s="14">
        <f t="shared" si="120"/>
        <v>0</v>
      </c>
      <c r="N75" s="31">
        <f t="shared" si="121"/>
        <v>0</v>
      </c>
      <c r="O75" s="37">
        <v>0</v>
      </c>
      <c r="P75" s="37"/>
      <c r="Q75" s="14">
        <f t="shared" si="122"/>
        <v>0</v>
      </c>
      <c r="R75" s="37">
        <f t="shared" si="116"/>
        <v>0</v>
      </c>
      <c r="S75" s="31">
        <f t="shared" si="117"/>
        <v>0</v>
      </c>
      <c r="T75" s="37">
        <f t="shared" si="123"/>
        <v>3</v>
      </c>
      <c r="U75" s="14">
        <f t="shared" si="124"/>
        <v>4.5156843099881044E-4</v>
      </c>
      <c r="V75" s="37">
        <v>810629.77</v>
      </c>
      <c r="W75" s="37">
        <v>0</v>
      </c>
      <c r="X75" s="37">
        <v>388683.71</v>
      </c>
      <c r="Y75" s="37">
        <v>388683.71</v>
      </c>
      <c r="Z75" s="37">
        <v>0</v>
      </c>
      <c r="AA75" s="37">
        <v>73659600</v>
      </c>
      <c r="AB75" s="37">
        <f t="shared" si="125"/>
        <v>3</v>
      </c>
      <c r="AC75" s="19">
        <f t="shared" si="126"/>
        <v>0</v>
      </c>
      <c r="AD75" s="37">
        <v>0</v>
      </c>
      <c r="AE75" s="37">
        <v>0</v>
      </c>
      <c r="AF75" s="37">
        <f t="shared" si="127"/>
        <v>1</v>
      </c>
      <c r="AG75" s="15">
        <f t="shared" si="128"/>
        <v>4</v>
      </c>
      <c r="AH75" s="15">
        <v>6</v>
      </c>
      <c r="AI75" s="15">
        <v>6</v>
      </c>
      <c r="AJ75" s="37"/>
      <c r="AK75" s="15"/>
      <c r="AL75" s="37"/>
      <c r="AM75" s="37"/>
      <c r="AN75" s="37"/>
      <c r="AO75" s="37"/>
      <c r="AP75" s="37">
        <v>0</v>
      </c>
      <c r="AQ75" s="37">
        <v>0</v>
      </c>
      <c r="AR75" s="37">
        <f t="shared" si="129"/>
        <v>0</v>
      </c>
      <c r="AS75" s="14">
        <f t="shared" si="130"/>
        <v>0</v>
      </c>
      <c r="AT75" s="31">
        <f t="shared" si="131"/>
        <v>0</v>
      </c>
      <c r="AU75" s="37">
        <f t="shared" si="65"/>
        <v>73659600</v>
      </c>
      <c r="AV75" s="37">
        <f t="shared" si="66"/>
        <v>0</v>
      </c>
      <c r="AW75" s="14">
        <f>AX75/AY75-1</f>
        <v>-1</v>
      </c>
      <c r="AX75" s="31">
        <f t="shared" si="132"/>
        <v>0</v>
      </c>
      <c r="AY75" s="37">
        <v>3905.74</v>
      </c>
      <c r="AZ75" s="37">
        <v>2</v>
      </c>
      <c r="BA75" s="37">
        <f t="shared" si="133"/>
        <v>0</v>
      </c>
      <c r="BB75" s="37">
        <v>0</v>
      </c>
      <c r="BC75" s="37">
        <f t="shared" si="134"/>
        <v>1</v>
      </c>
      <c r="BD75" s="14">
        <f t="shared" si="135"/>
        <v>0</v>
      </c>
      <c r="BE75" s="37">
        <v>0</v>
      </c>
      <c r="BF75" s="37">
        <v>810629.77</v>
      </c>
      <c r="BG75" s="37">
        <f t="shared" si="136"/>
        <v>1</v>
      </c>
      <c r="BH75" s="37">
        <v>0</v>
      </c>
      <c r="BI75" s="37">
        <v>230441027.80000001</v>
      </c>
      <c r="BJ75" s="37">
        <f t="shared" si="137"/>
        <v>4</v>
      </c>
      <c r="BK75" s="14">
        <f t="shared" si="138"/>
        <v>0</v>
      </c>
      <c r="BL75" s="37">
        <v>0</v>
      </c>
      <c r="BM75" s="37">
        <v>29252007.18</v>
      </c>
      <c r="BN75" s="37">
        <v>0</v>
      </c>
      <c r="BO75" s="37">
        <v>9003259.3900000006</v>
      </c>
      <c r="BP75" s="37">
        <f t="shared" si="63"/>
        <v>0</v>
      </c>
      <c r="BQ75" s="14">
        <f t="shared" si="64"/>
        <v>1.0785494351642755</v>
      </c>
      <c r="BR75" s="37">
        <v>20477100</v>
      </c>
      <c r="BS75" s="37">
        <v>29.8</v>
      </c>
      <c r="BT75" s="37">
        <v>12</v>
      </c>
      <c r="BU75" s="37">
        <v>53092.22</v>
      </c>
      <c r="BV75" s="37">
        <f t="shared" si="139"/>
        <v>2</v>
      </c>
      <c r="BW75" s="14">
        <f t="shared" si="140"/>
        <v>0.74564890387675198</v>
      </c>
      <c r="BX75" s="37">
        <v>54924200</v>
      </c>
      <c r="BY75" s="31">
        <f t="shared" si="141"/>
        <v>73659600</v>
      </c>
      <c r="BZ75" s="37">
        <f t="shared" si="142"/>
        <v>2</v>
      </c>
      <c r="CA75" s="17">
        <f t="shared" si="143"/>
        <v>2</v>
      </c>
      <c r="CB75" s="37">
        <v>3</v>
      </c>
      <c r="CC75" s="37">
        <v>3</v>
      </c>
      <c r="CD75" s="37">
        <v>3</v>
      </c>
      <c r="CE75" s="37">
        <f t="shared" ref="CE75:CE79" si="163">IF(CG75/CH75&lt;$CG$8/100,0,IF(CG75/CH75&gt;$CH$8/100,3,$CE$8*(CG75/CH75-$CE$8/100)/(($CG$8-$CH$8)/100)))</f>
        <v>3</v>
      </c>
      <c r="CF75" s="14">
        <f t="shared" si="144"/>
        <v>1</v>
      </c>
      <c r="CG75" s="37">
        <v>1</v>
      </c>
      <c r="CH75" s="37">
        <v>1</v>
      </c>
      <c r="CI75" s="37">
        <f t="shared" si="145"/>
        <v>5</v>
      </c>
      <c r="CJ75" s="37">
        <v>0</v>
      </c>
      <c r="CK75" s="37">
        <f t="shared" si="146"/>
        <v>2</v>
      </c>
      <c r="CL75" s="37">
        <v>33</v>
      </c>
      <c r="CM75" s="37">
        <v>33</v>
      </c>
      <c r="CN75" s="37">
        <f t="shared" si="147"/>
        <v>3</v>
      </c>
      <c r="CO75" s="37">
        <v>0</v>
      </c>
      <c r="CP75" s="37">
        <f t="shared" si="148"/>
        <v>3</v>
      </c>
      <c r="CQ75" s="37">
        <v>0</v>
      </c>
      <c r="CR75" s="37">
        <f t="shared" si="149"/>
        <v>5</v>
      </c>
      <c r="CS75" s="37">
        <v>4</v>
      </c>
      <c r="CT75" s="37">
        <v>4</v>
      </c>
      <c r="CU75" s="37">
        <f t="shared" si="150"/>
        <v>0</v>
      </c>
      <c r="CV75" s="37">
        <v>7</v>
      </c>
      <c r="CW75" s="37">
        <v>6</v>
      </c>
      <c r="CX75" s="37">
        <f t="shared" si="151"/>
        <v>4</v>
      </c>
      <c r="CY75" s="37">
        <v>0</v>
      </c>
      <c r="CZ75" s="37">
        <v>71.599999999999994</v>
      </c>
      <c r="DA75" s="37">
        <f t="shared" si="152"/>
        <v>4</v>
      </c>
      <c r="DB75" s="14">
        <f t="shared" si="153"/>
        <v>0.98933140300078959</v>
      </c>
      <c r="DC75" s="38">
        <v>75169.399999999994</v>
      </c>
      <c r="DD75" s="38">
        <v>75980</v>
      </c>
      <c r="DE75" s="37">
        <f t="shared" si="154"/>
        <v>3</v>
      </c>
      <c r="DF75" s="14">
        <f t="shared" si="155"/>
        <v>0</v>
      </c>
      <c r="DG75" s="38">
        <v>0</v>
      </c>
      <c r="DH75" s="38">
        <v>75169.399999999994</v>
      </c>
      <c r="DI75" s="37">
        <f t="shared" si="156"/>
        <v>3</v>
      </c>
      <c r="DJ75" s="37"/>
      <c r="DK75" s="37"/>
      <c r="DL75" s="37">
        <f t="shared" si="157"/>
        <v>5</v>
      </c>
      <c r="DM75" s="16">
        <f t="shared" si="158"/>
        <v>1</v>
      </c>
      <c r="DN75" s="59">
        <v>16</v>
      </c>
      <c r="DO75" s="59">
        <v>16</v>
      </c>
      <c r="DP75" s="37">
        <f t="shared" si="159"/>
        <v>4</v>
      </c>
      <c r="DQ75" s="14">
        <f t="shared" si="160"/>
        <v>1</v>
      </c>
      <c r="DR75" s="59">
        <v>74</v>
      </c>
      <c r="DS75" s="59">
        <v>74</v>
      </c>
      <c r="DT75" s="22">
        <f t="shared" si="161"/>
        <v>63</v>
      </c>
      <c r="DU75" s="57">
        <f t="shared" si="162"/>
        <v>3</v>
      </c>
      <c r="DV75" s="57">
        <f t="shared" ref="DV75:DV79" si="164">RANK(DT75,$DT$10:$DT$79)</f>
        <v>65</v>
      </c>
    </row>
    <row r="76" spans="1:126" ht="45" hidden="1" x14ac:dyDescent="0.25">
      <c r="A76" s="13">
        <v>20</v>
      </c>
      <c r="B76" s="10" t="s">
        <v>151</v>
      </c>
      <c r="C76" s="10" t="s">
        <v>168</v>
      </c>
      <c r="D76" s="37">
        <f>IF(E76&gt;1,0,IF(F76/G76&lt;$G$8/100,0,IF(F76/G76&gt;$F$8/100,3,$D$8*(F76/G76-$G$8/100)/(($F$8-$G$8)/100))))</f>
        <v>0</v>
      </c>
      <c r="E76" s="19">
        <f t="shared" si="118"/>
        <v>0.85331090847753122</v>
      </c>
      <c r="F76" s="37">
        <v>693054</v>
      </c>
      <c r="G76" s="37">
        <v>812194</v>
      </c>
      <c r="H76" s="37">
        <f>IF(J76/K76&lt;$K$8/100,0,IF(J76/K76&gt;$J$8/100,3,$H$8*(J76/K76-$K$8/100)/(($J$8-$K$8)/100)))</f>
        <v>0</v>
      </c>
      <c r="I76" s="14">
        <f t="shared" si="119"/>
        <v>0.68803309909763055</v>
      </c>
      <c r="J76" s="37">
        <v>647500.44999999995</v>
      </c>
      <c r="K76" s="37">
        <v>941089.1</v>
      </c>
      <c r="L76" s="37">
        <f>IF(N76/O76&lt;$O$8/100,0,IF(N76/O76&gt;$N$8/100,3,$L$8*(N76/O76-$O$8/100)/(($N$8-$O$8)/100)))</f>
        <v>3</v>
      </c>
      <c r="M76" s="14">
        <f t="shared" si="120"/>
        <v>1.6655163563552402</v>
      </c>
      <c r="N76" s="31">
        <f t="shared" si="121"/>
        <v>693054</v>
      </c>
      <c r="O76" s="37">
        <v>416119.6</v>
      </c>
      <c r="P76" s="37">
        <f>IF(R76/S76&lt;$S$8/100,0,IF(R76/S76&gt;$R$8/100,3,$P$8*(R76/S76-$S$8/100)/(($R$8-$S$8)/100)))</f>
        <v>0</v>
      </c>
      <c r="Q76" s="14">
        <f t="shared" si="122"/>
        <v>0.68803309909763055</v>
      </c>
      <c r="R76" s="37">
        <f t="shared" si="116"/>
        <v>647500.44999999995</v>
      </c>
      <c r="S76" s="31">
        <f t="shared" si="117"/>
        <v>941089.1</v>
      </c>
      <c r="T76" s="37">
        <f t="shared" si="123"/>
        <v>3</v>
      </c>
      <c r="U76" s="14">
        <f t="shared" si="124"/>
        <v>-0.1164973455771162</v>
      </c>
      <c r="V76" s="37">
        <v>99723.73</v>
      </c>
      <c r="W76" s="37">
        <v>99723.73</v>
      </c>
      <c r="X76" s="37">
        <v>2018409.71</v>
      </c>
      <c r="Y76" s="37">
        <v>2018409.71</v>
      </c>
      <c r="Z76" s="37">
        <v>0</v>
      </c>
      <c r="AA76" s="37">
        <v>34651600</v>
      </c>
      <c r="AB76" s="37">
        <f t="shared" si="125"/>
        <v>0</v>
      </c>
      <c r="AC76" s="19">
        <f t="shared" si="126"/>
        <v>4.7714817394256558E-2</v>
      </c>
      <c r="AD76" s="37">
        <v>820768.34</v>
      </c>
      <c r="AE76" s="37">
        <v>17201540</v>
      </c>
      <c r="AF76" s="37">
        <f t="shared" si="127"/>
        <v>1</v>
      </c>
      <c r="AG76" s="15">
        <f t="shared" si="128"/>
        <v>7</v>
      </c>
      <c r="AH76" s="15">
        <v>12</v>
      </c>
      <c r="AI76" s="15">
        <v>9</v>
      </c>
      <c r="AJ76" s="37"/>
      <c r="AK76" s="15"/>
      <c r="AL76" s="37"/>
      <c r="AM76" s="37"/>
      <c r="AN76" s="37"/>
      <c r="AO76" s="37"/>
      <c r="AP76" s="37"/>
      <c r="AQ76" s="37"/>
      <c r="AR76" s="37">
        <f t="shared" si="129"/>
        <v>0</v>
      </c>
      <c r="AS76" s="14">
        <f t="shared" si="130"/>
        <v>1.9608453374589548E-2</v>
      </c>
      <c r="AT76" s="31">
        <f t="shared" si="131"/>
        <v>693054</v>
      </c>
      <c r="AU76" s="37">
        <f t="shared" si="65"/>
        <v>34651600</v>
      </c>
      <c r="AV76" s="37">
        <f t="shared" si="66"/>
        <v>0</v>
      </c>
      <c r="AW76" s="14">
        <f>AX76/AY76-1</f>
        <v>-0.28807817800508828</v>
      </c>
      <c r="AX76" s="31">
        <f t="shared" si="132"/>
        <v>693054</v>
      </c>
      <c r="AY76" s="37">
        <v>973497.34</v>
      </c>
      <c r="AZ76" s="37">
        <v>2</v>
      </c>
      <c r="BA76" s="37">
        <f t="shared" si="133"/>
        <v>693054</v>
      </c>
      <c r="BB76" s="37">
        <v>0</v>
      </c>
      <c r="BC76" s="37">
        <f t="shared" si="134"/>
        <v>1</v>
      </c>
      <c r="BD76" s="14">
        <f t="shared" si="135"/>
        <v>0</v>
      </c>
      <c r="BE76" s="37">
        <v>0</v>
      </c>
      <c r="BF76" s="37">
        <v>920492.07</v>
      </c>
      <c r="BG76" s="37">
        <f t="shared" si="136"/>
        <v>1</v>
      </c>
      <c r="BH76" s="37">
        <v>0</v>
      </c>
      <c r="BI76" s="37">
        <v>75270823</v>
      </c>
      <c r="BJ76" s="37">
        <f t="shared" si="137"/>
        <v>4</v>
      </c>
      <c r="BK76" s="14">
        <f t="shared" si="138"/>
        <v>0</v>
      </c>
      <c r="BL76" s="37">
        <v>0</v>
      </c>
      <c r="BM76" s="37">
        <v>11446753.529999999</v>
      </c>
      <c r="BN76" s="37">
        <v>0</v>
      </c>
      <c r="BO76" s="37">
        <v>1634461.15</v>
      </c>
      <c r="BP76" s="37">
        <f t="shared" si="63"/>
        <v>0</v>
      </c>
      <c r="BQ76" s="14">
        <f t="shared" si="64"/>
        <v>0.85626518627361869</v>
      </c>
      <c r="BR76" s="37">
        <v>9969000.3000000007</v>
      </c>
      <c r="BS76" s="37">
        <v>18</v>
      </c>
      <c r="BT76" s="37">
        <v>12</v>
      </c>
      <c r="BU76" s="30">
        <v>53900.1</v>
      </c>
      <c r="BV76" s="37">
        <f t="shared" si="139"/>
        <v>0</v>
      </c>
      <c r="BW76" s="14">
        <f t="shared" si="140"/>
        <v>0.61893974008063568</v>
      </c>
      <c r="BX76" s="37">
        <v>21876210.960000001</v>
      </c>
      <c r="BY76" s="31">
        <f t="shared" si="141"/>
        <v>35344654</v>
      </c>
      <c r="BZ76" s="37">
        <f t="shared" si="142"/>
        <v>2</v>
      </c>
      <c r="CA76" s="17">
        <f t="shared" si="143"/>
        <v>1</v>
      </c>
      <c r="CB76" s="37">
        <v>1</v>
      </c>
      <c r="CC76" s="37">
        <v>3</v>
      </c>
      <c r="CD76" s="37">
        <v>4</v>
      </c>
      <c r="CE76" s="37">
        <f t="shared" si="163"/>
        <v>3</v>
      </c>
      <c r="CF76" s="14">
        <f t="shared" si="144"/>
        <v>1</v>
      </c>
      <c r="CG76" s="37">
        <v>2</v>
      </c>
      <c r="CH76" s="37">
        <v>2</v>
      </c>
      <c r="CI76" s="37">
        <f t="shared" si="145"/>
        <v>5</v>
      </c>
      <c r="CJ76" s="37">
        <v>0</v>
      </c>
      <c r="CK76" s="37">
        <f t="shared" si="146"/>
        <v>2</v>
      </c>
      <c r="CL76" s="18">
        <v>41</v>
      </c>
      <c r="CM76" s="18">
        <v>41</v>
      </c>
      <c r="CN76" s="37">
        <f t="shared" si="147"/>
        <v>3</v>
      </c>
      <c r="CO76" s="37">
        <v>0</v>
      </c>
      <c r="CP76" s="37">
        <f t="shared" si="148"/>
        <v>0</v>
      </c>
      <c r="CQ76" s="37">
        <v>1</v>
      </c>
      <c r="CR76" s="37">
        <f t="shared" si="149"/>
        <v>5</v>
      </c>
      <c r="CS76" s="37">
        <v>4</v>
      </c>
      <c r="CT76" s="37">
        <v>4</v>
      </c>
      <c r="CU76" s="37">
        <f t="shared" si="150"/>
        <v>5</v>
      </c>
      <c r="CV76" s="37">
        <v>6</v>
      </c>
      <c r="CW76" s="37">
        <v>6</v>
      </c>
      <c r="CX76" s="37">
        <f t="shared" si="151"/>
        <v>4</v>
      </c>
      <c r="CY76" s="37">
        <v>0</v>
      </c>
      <c r="CZ76" s="37">
        <v>34.97</v>
      </c>
      <c r="DA76" s="37">
        <f t="shared" si="152"/>
        <v>3.9113499709189226</v>
      </c>
      <c r="DB76" s="14">
        <f t="shared" si="153"/>
        <v>0.97711887405486497</v>
      </c>
      <c r="DC76" s="37">
        <v>51847.1</v>
      </c>
      <c r="DD76" s="37">
        <v>53061.2</v>
      </c>
      <c r="DE76" s="37">
        <f t="shared" si="154"/>
        <v>3</v>
      </c>
      <c r="DF76" s="14">
        <f t="shared" si="155"/>
        <v>2.2453318055377564E-3</v>
      </c>
      <c r="DG76" s="37">
        <v>119.14</v>
      </c>
      <c r="DH76" s="37">
        <v>53061.2</v>
      </c>
      <c r="DI76" s="37">
        <f t="shared" si="156"/>
        <v>3</v>
      </c>
      <c r="DJ76" s="37"/>
      <c r="DK76" s="37"/>
      <c r="DL76" s="37">
        <f t="shared" si="157"/>
        <v>5</v>
      </c>
      <c r="DM76" s="16">
        <f t="shared" si="158"/>
        <v>1</v>
      </c>
      <c r="DN76" s="34">
        <v>10</v>
      </c>
      <c r="DO76" s="34">
        <v>10</v>
      </c>
      <c r="DP76" s="37">
        <f t="shared" si="159"/>
        <v>4</v>
      </c>
      <c r="DQ76" s="14">
        <f t="shared" si="160"/>
        <v>1</v>
      </c>
      <c r="DR76" s="34">
        <v>41</v>
      </c>
      <c r="DS76" s="34">
        <v>41</v>
      </c>
      <c r="DT76" s="22">
        <f t="shared" si="161"/>
        <v>62.91134997091892</v>
      </c>
      <c r="DU76" s="57">
        <f t="shared" si="162"/>
        <v>3</v>
      </c>
      <c r="DV76" s="57">
        <f t="shared" si="164"/>
        <v>67</v>
      </c>
    </row>
    <row r="77" spans="1:126" ht="60" hidden="1" x14ac:dyDescent="0.25">
      <c r="A77" s="13">
        <v>45</v>
      </c>
      <c r="B77" s="10" t="s">
        <v>151</v>
      </c>
      <c r="C77" s="10" t="s">
        <v>193</v>
      </c>
      <c r="D77" s="37"/>
      <c r="E77" s="19">
        <f t="shared" si="118"/>
        <v>0</v>
      </c>
      <c r="F77" s="37">
        <v>0</v>
      </c>
      <c r="G77" s="37">
        <v>0</v>
      </c>
      <c r="H77" s="37"/>
      <c r="I77" s="14">
        <f t="shared" si="119"/>
        <v>0</v>
      </c>
      <c r="J77" s="37">
        <v>0</v>
      </c>
      <c r="K77" s="37">
        <v>0</v>
      </c>
      <c r="L77" s="37"/>
      <c r="M77" s="14">
        <f t="shared" si="120"/>
        <v>0</v>
      </c>
      <c r="N77" s="31">
        <f t="shared" si="121"/>
        <v>0</v>
      </c>
      <c r="O77" s="37">
        <v>0</v>
      </c>
      <c r="P77" s="37"/>
      <c r="Q77" s="14">
        <f t="shared" si="122"/>
        <v>0</v>
      </c>
      <c r="R77" s="37">
        <f t="shared" si="116"/>
        <v>0</v>
      </c>
      <c r="S77" s="31">
        <f t="shared" si="117"/>
        <v>0</v>
      </c>
      <c r="T77" s="37">
        <f t="shared" si="123"/>
        <v>3</v>
      </c>
      <c r="U77" s="14">
        <f t="shared" si="124"/>
        <v>-0.25022077717552732</v>
      </c>
      <c r="V77" s="37">
        <v>0</v>
      </c>
      <c r="W77" s="37">
        <v>0</v>
      </c>
      <c r="X77" s="37">
        <v>6276000</v>
      </c>
      <c r="Y77" s="37">
        <v>6276000</v>
      </c>
      <c r="Z77" s="37">
        <v>0</v>
      </c>
      <c r="AA77" s="37">
        <v>50163700</v>
      </c>
      <c r="AB77" s="37">
        <f t="shared" si="125"/>
        <v>0</v>
      </c>
      <c r="AC77" s="19">
        <f t="shared" si="126"/>
        <v>0.16993526008464133</v>
      </c>
      <c r="AD77" s="37">
        <v>63443.63</v>
      </c>
      <c r="AE77" s="37">
        <v>373340</v>
      </c>
      <c r="AF77" s="37">
        <f t="shared" si="127"/>
        <v>1</v>
      </c>
      <c r="AG77" s="15">
        <f t="shared" si="128"/>
        <v>5</v>
      </c>
      <c r="AH77" s="15">
        <v>1</v>
      </c>
      <c r="AI77" s="15"/>
      <c r="AJ77" s="37"/>
      <c r="AK77" s="15"/>
      <c r="AL77" s="37"/>
      <c r="AM77" s="37"/>
      <c r="AN77" s="37"/>
      <c r="AO77" s="37"/>
      <c r="AP77" s="37">
        <v>0</v>
      </c>
      <c r="AQ77" s="37">
        <v>0</v>
      </c>
      <c r="AR77" s="37">
        <f t="shared" si="129"/>
        <v>0</v>
      </c>
      <c r="AS77" s="14">
        <f t="shared" si="130"/>
        <v>0</v>
      </c>
      <c r="AT77" s="31">
        <f t="shared" si="131"/>
        <v>0</v>
      </c>
      <c r="AU77" s="37">
        <f t="shared" si="65"/>
        <v>50163700</v>
      </c>
      <c r="AV77" s="37">
        <f t="shared" si="66"/>
        <v>0</v>
      </c>
      <c r="AW77" s="14">
        <v>0</v>
      </c>
      <c r="AX77" s="31">
        <f t="shared" si="132"/>
        <v>0</v>
      </c>
      <c r="AY77" s="37">
        <v>0</v>
      </c>
      <c r="AZ77" s="37">
        <v>2</v>
      </c>
      <c r="BA77" s="37">
        <f t="shared" si="133"/>
        <v>0</v>
      </c>
      <c r="BB77" s="37">
        <v>0</v>
      </c>
      <c r="BC77" s="37">
        <f t="shared" si="134"/>
        <v>1</v>
      </c>
      <c r="BD77" s="14">
        <f t="shared" si="135"/>
        <v>0</v>
      </c>
      <c r="BE77" s="37">
        <v>0</v>
      </c>
      <c r="BF77" s="37">
        <v>507933.51</v>
      </c>
      <c r="BG77" s="37">
        <f t="shared" si="136"/>
        <v>1</v>
      </c>
      <c r="BH77" s="37">
        <v>0</v>
      </c>
      <c r="BI77" s="37">
        <v>167783000</v>
      </c>
      <c r="BJ77" s="37">
        <f t="shared" si="137"/>
        <v>4</v>
      </c>
      <c r="BK77" s="14">
        <f t="shared" si="138"/>
        <v>0</v>
      </c>
      <c r="BL77" s="37">
        <v>0</v>
      </c>
      <c r="BM77" s="37">
        <v>5515415.6500000004</v>
      </c>
      <c r="BN77" s="37">
        <v>0</v>
      </c>
      <c r="BO77" s="37">
        <v>5767875.0499999998</v>
      </c>
      <c r="BP77" s="37">
        <f t="shared" si="63"/>
        <v>0</v>
      </c>
      <c r="BQ77" s="14">
        <f t="shared" si="64"/>
        <v>1.1072633422659146</v>
      </c>
      <c r="BR77" s="37">
        <v>20457900</v>
      </c>
      <c r="BS77" s="37">
        <v>29</v>
      </c>
      <c r="BT77" s="37">
        <v>12</v>
      </c>
      <c r="BU77" s="37">
        <v>53092.22</v>
      </c>
      <c r="BV77" s="37">
        <f t="shared" si="139"/>
        <v>0</v>
      </c>
      <c r="BW77" s="14">
        <f t="shared" si="140"/>
        <v>0.83903300593855712</v>
      </c>
      <c r="BX77" s="37">
        <v>42089000</v>
      </c>
      <c r="BY77" s="31">
        <f t="shared" si="141"/>
        <v>50163700</v>
      </c>
      <c r="BZ77" s="37">
        <f t="shared" si="142"/>
        <v>2</v>
      </c>
      <c r="CA77" s="17">
        <f t="shared" si="143"/>
        <v>2</v>
      </c>
      <c r="CB77" s="37">
        <v>2</v>
      </c>
      <c r="CC77" s="37">
        <v>2</v>
      </c>
      <c r="CD77" s="37">
        <v>2</v>
      </c>
      <c r="CE77" s="37">
        <f t="shared" si="163"/>
        <v>3</v>
      </c>
      <c r="CF77" s="14">
        <f t="shared" si="144"/>
        <v>1</v>
      </c>
      <c r="CG77" s="37">
        <v>1</v>
      </c>
      <c r="CH77" s="37">
        <v>1</v>
      </c>
      <c r="CI77" s="37">
        <f t="shared" si="145"/>
        <v>5</v>
      </c>
      <c r="CJ77" s="37">
        <v>0</v>
      </c>
      <c r="CK77" s="37">
        <f t="shared" si="146"/>
        <v>0</v>
      </c>
      <c r="CL77" s="37">
        <v>30</v>
      </c>
      <c r="CM77" s="37">
        <v>35</v>
      </c>
      <c r="CN77" s="37">
        <f t="shared" si="147"/>
        <v>3</v>
      </c>
      <c r="CO77" s="37"/>
      <c r="CP77" s="37">
        <f t="shared" si="148"/>
        <v>3</v>
      </c>
      <c r="CQ77" s="37"/>
      <c r="CR77" s="37">
        <f t="shared" si="149"/>
        <v>5</v>
      </c>
      <c r="CS77" s="37">
        <v>4</v>
      </c>
      <c r="CT77" s="37">
        <v>4</v>
      </c>
      <c r="CU77" s="37">
        <f t="shared" si="150"/>
        <v>5</v>
      </c>
      <c r="CV77" s="37">
        <v>6</v>
      </c>
      <c r="CW77" s="37">
        <v>6</v>
      </c>
      <c r="CX77" s="37">
        <f t="shared" si="151"/>
        <v>4</v>
      </c>
      <c r="CY77" s="37">
        <v>0</v>
      </c>
      <c r="CZ77" s="37">
        <v>11.3</v>
      </c>
      <c r="DA77" s="37">
        <f t="shared" si="152"/>
        <v>4</v>
      </c>
      <c r="DB77" s="14">
        <f t="shared" si="153"/>
        <v>1</v>
      </c>
      <c r="DC77" s="38">
        <v>50163.7</v>
      </c>
      <c r="DD77" s="38">
        <v>50163.7</v>
      </c>
      <c r="DE77" s="37">
        <f t="shared" si="154"/>
        <v>3</v>
      </c>
      <c r="DF77" s="14">
        <f t="shared" si="155"/>
        <v>0</v>
      </c>
      <c r="DG77" s="38">
        <v>0</v>
      </c>
      <c r="DH77" s="38">
        <v>50163.7</v>
      </c>
      <c r="DI77" s="37">
        <f t="shared" si="156"/>
        <v>3</v>
      </c>
      <c r="DJ77" s="37">
        <v>0</v>
      </c>
      <c r="DK77" s="37">
        <v>0</v>
      </c>
      <c r="DL77" s="37">
        <f t="shared" si="157"/>
        <v>5</v>
      </c>
      <c r="DM77" s="16">
        <f t="shared" si="158"/>
        <v>1</v>
      </c>
      <c r="DN77" s="59">
        <v>26</v>
      </c>
      <c r="DO77" s="59">
        <v>26</v>
      </c>
      <c r="DP77" s="37">
        <f t="shared" si="159"/>
        <v>4</v>
      </c>
      <c r="DQ77" s="14">
        <f t="shared" si="160"/>
        <v>1</v>
      </c>
      <c r="DR77" s="59">
        <v>59</v>
      </c>
      <c r="DS77" s="59">
        <v>59</v>
      </c>
      <c r="DT77" s="22">
        <f t="shared" si="161"/>
        <v>61</v>
      </c>
      <c r="DU77" s="57">
        <f t="shared" si="162"/>
        <v>3</v>
      </c>
      <c r="DV77" s="57">
        <f t="shared" si="164"/>
        <v>68</v>
      </c>
    </row>
    <row r="78" spans="1:126" ht="45" hidden="1" x14ac:dyDescent="0.25">
      <c r="A78" s="13">
        <v>37</v>
      </c>
      <c r="B78" s="10" t="s">
        <v>151</v>
      </c>
      <c r="C78" s="10" t="s">
        <v>185</v>
      </c>
      <c r="D78" s="37"/>
      <c r="E78" s="19">
        <f t="shared" si="118"/>
        <v>0</v>
      </c>
      <c r="F78" s="37">
        <v>0</v>
      </c>
      <c r="G78" s="37">
        <v>0</v>
      </c>
      <c r="H78" s="37"/>
      <c r="I78" s="14">
        <f t="shared" si="119"/>
        <v>0</v>
      </c>
      <c r="J78" s="37">
        <v>0</v>
      </c>
      <c r="K78" s="37">
        <v>0</v>
      </c>
      <c r="L78" s="37"/>
      <c r="M78" s="14">
        <f t="shared" si="120"/>
        <v>0</v>
      </c>
      <c r="N78" s="31">
        <f t="shared" si="121"/>
        <v>0</v>
      </c>
      <c r="O78" s="37">
        <v>0</v>
      </c>
      <c r="P78" s="37"/>
      <c r="Q78" s="14">
        <f t="shared" si="122"/>
        <v>0</v>
      </c>
      <c r="R78" s="37">
        <f t="shared" si="116"/>
        <v>0</v>
      </c>
      <c r="S78" s="31">
        <f t="shared" si="117"/>
        <v>0</v>
      </c>
      <c r="T78" s="37">
        <f t="shared" si="123"/>
        <v>3</v>
      </c>
      <c r="U78" s="14">
        <f t="shared" si="124"/>
        <v>-4.0681433846641486</v>
      </c>
      <c r="V78" s="37">
        <v>0</v>
      </c>
      <c r="W78" s="37">
        <v>0</v>
      </c>
      <c r="X78" s="37">
        <v>199496896.25999999</v>
      </c>
      <c r="Y78" s="37">
        <v>723696.26</v>
      </c>
      <c r="Z78" s="37">
        <v>0</v>
      </c>
      <c r="AA78" s="37">
        <v>49216700</v>
      </c>
      <c r="AB78" s="37">
        <f t="shared" si="125"/>
        <v>3</v>
      </c>
      <c r="AC78" s="19">
        <f t="shared" si="126"/>
        <v>0</v>
      </c>
      <c r="AD78" s="37">
        <v>0</v>
      </c>
      <c r="AE78" s="37">
        <v>479304</v>
      </c>
      <c r="AF78" s="37">
        <f t="shared" si="127"/>
        <v>1</v>
      </c>
      <c r="AG78" s="15">
        <f t="shared" si="128"/>
        <v>4</v>
      </c>
      <c r="AH78" s="15">
        <v>8</v>
      </c>
      <c r="AI78" s="15">
        <v>8</v>
      </c>
      <c r="AJ78" s="37"/>
      <c r="AK78" s="15"/>
      <c r="AL78" s="37"/>
      <c r="AM78" s="37"/>
      <c r="AN78" s="37"/>
      <c r="AO78" s="37"/>
      <c r="AP78" s="37">
        <v>0</v>
      </c>
      <c r="AQ78" s="37"/>
      <c r="AR78" s="37">
        <f t="shared" si="129"/>
        <v>0</v>
      </c>
      <c r="AS78" s="14">
        <f t="shared" si="130"/>
        <v>0</v>
      </c>
      <c r="AT78" s="31">
        <f t="shared" si="131"/>
        <v>0</v>
      </c>
      <c r="AU78" s="37">
        <f t="shared" si="65"/>
        <v>49216700</v>
      </c>
      <c r="AV78" s="37">
        <f t="shared" si="66"/>
        <v>0</v>
      </c>
      <c r="AW78" s="14">
        <f>AX78/AY78-1</f>
        <v>-1</v>
      </c>
      <c r="AX78" s="31">
        <f t="shared" si="132"/>
        <v>0</v>
      </c>
      <c r="AY78" s="37">
        <v>398110.8</v>
      </c>
      <c r="AZ78" s="37">
        <v>2</v>
      </c>
      <c r="BA78" s="37">
        <f t="shared" si="133"/>
        <v>0</v>
      </c>
      <c r="BB78" s="37">
        <v>0</v>
      </c>
      <c r="BC78" s="37">
        <f t="shared" si="134"/>
        <v>1</v>
      </c>
      <c r="BD78" s="14">
        <f t="shared" si="135"/>
        <v>0</v>
      </c>
      <c r="BE78" s="37">
        <v>0</v>
      </c>
      <c r="BF78" s="37">
        <v>3296032.21</v>
      </c>
      <c r="BG78" s="37">
        <f t="shared" si="136"/>
        <v>1</v>
      </c>
      <c r="BH78" s="37">
        <v>0</v>
      </c>
      <c r="BI78" s="37">
        <v>201785980.88999999</v>
      </c>
      <c r="BJ78" s="37">
        <f t="shared" si="137"/>
        <v>4</v>
      </c>
      <c r="BK78" s="14">
        <f t="shared" si="138"/>
        <v>0</v>
      </c>
      <c r="BL78" s="37">
        <v>0</v>
      </c>
      <c r="BM78" s="37">
        <v>13615830.48</v>
      </c>
      <c r="BN78" s="37">
        <v>0</v>
      </c>
      <c r="BO78" s="37">
        <v>784875.81</v>
      </c>
      <c r="BP78" s="37">
        <f t="shared" si="63"/>
        <v>0</v>
      </c>
      <c r="BQ78" s="14">
        <f t="shared" si="64"/>
        <v>1.0514179927796461</v>
      </c>
      <c r="BR78" s="37">
        <v>20899800</v>
      </c>
      <c r="BS78" s="37">
        <v>31.2</v>
      </c>
      <c r="BT78" s="37">
        <v>12</v>
      </c>
      <c r="BU78" s="37">
        <v>53092.22</v>
      </c>
      <c r="BV78" s="37">
        <f t="shared" si="139"/>
        <v>0</v>
      </c>
      <c r="BW78" s="14">
        <f t="shared" si="140"/>
        <v>0.82204007989158157</v>
      </c>
      <c r="BX78" s="37">
        <v>40458100</v>
      </c>
      <c r="BY78" s="31">
        <f t="shared" si="141"/>
        <v>49216700</v>
      </c>
      <c r="BZ78" s="37">
        <f t="shared" si="142"/>
        <v>2</v>
      </c>
      <c r="CA78" s="17">
        <f t="shared" si="143"/>
        <v>2</v>
      </c>
      <c r="CB78" s="37">
        <v>2</v>
      </c>
      <c r="CC78" s="37">
        <v>2</v>
      </c>
      <c r="CD78" s="37">
        <v>2</v>
      </c>
      <c r="CE78" s="37">
        <f t="shared" si="163"/>
        <v>3</v>
      </c>
      <c r="CF78" s="14">
        <f t="shared" si="144"/>
        <v>1</v>
      </c>
      <c r="CG78" s="37">
        <v>2</v>
      </c>
      <c r="CH78" s="37">
        <v>2</v>
      </c>
      <c r="CI78" s="37">
        <f t="shared" si="145"/>
        <v>5</v>
      </c>
      <c r="CJ78" s="37">
        <v>0</v>
      </c>
      <c r="CK78" s="37">
        <f t="shared" si="146"/>
        <v>2</v>
      </c>
      <c r="CL78" s="37">
        <v>35</v>
      </c>
      <c r="CM78" s="37">
        <v>35</v>
      </c>
      <c r="CN78" s="37">
        <f t="shared" si="147"/>
        <v>3</v>
      </c>
      <c r="CO78" s="37">
        <v>0</v>
      </c>
      <c r="CP78" s="37">
        <f t="shared" si="148"/>
        <v>0</v>
      </c>
      <c r="CQ78" s="37">
        <v>1</v>
      </c>
      <c r="CR78" s="37">
        <f t="shared" si="149"/>
        <v>5</v>
      </c>
      <c r="CS78" s="37">
        <v>4</v>
      </c>
      <c r="CT78" s="37">
        <v>4</v>
      </c>
      <c r="CU78" s="37">
        <f t="shared" si="150"/>
        <v>5</v>
      </c>
      <c r="CV78" s="37">
        <v>6</v>
      </c>
      <c r="CW78" s="37">
        <v>6</v>
      </c>
      <c r="CX78" s="37">
        <f t="shared" si="151"/>
        <v>4</v>
      </c>
      <c r="CY78" s="37">
        <v>0</v>
      </c>
      <c r="CZ78" s="37">
        <v>12.28</v>
      </c>
      <c r="DA78" s="37">
        <f t="shared" si="152"/>
        <v>4</v>
      </c>
      <c r="DB78" s="14">
        <f t="shared" si="153"/>
        <v>1</v>
      </c>
      <c r="DC78" s="38">
        <v>49434.559999999998</v>
      </c>
      <c r="DD78" s="38">
        <v>49434.559999999998</v>
      </c>
      <c r="DE78" s="37">
        <f t="shared" si="154"/>
        <v>3</v>
      </c>
      <c r="DF78" s="14">
        <f t="shared" si="155"/>
        <v>0</v>
      </c>
      <c r="DG78" s="38">
        <v>0</v>
      </c>
      <c r="DH78" s="38">
        <v>49434.559999999998</v>
      </c>
      <c r="DI78" s="37">
        <f t="shared" si="156"/>
        <v>0</v>
      </c>
      <c r="DJ78" s="37">
        <v>2</v>
      </c>
      <c r="DK78" s="37"/>
      <c r="DL78" s="37">
        <f t="shared" si="157"/>
        <v>5</v>
      </c>
      <c r="DM78" s="16">
        <f t="shared" si="158"/>
        <v>1</v>
      </c>
      <c r="DN78" s="11">
        <v>28</v>
      </c>
      <c r="DO78" s="11">
        <v>28</v>
      </c>
      <c r="DP78" s="37">
        <f t="shared" si="159"/>
        <v>4</v>
      </c>
      <c r="DQ78" s="14">
        <f t="shared" si="160"/>
        <v>1</v>
      </c>
      <c r="DR78" s="11">
        <v>47</v>
      </c>
      <c r="DS78" s="11">
        <v>47</v>
      </c>
      <c r="DT78" s="22">
        <f t="shared" si="161"/>
        <v>60</v>
      </c>
      <c r="DU78" s="57">
        <f t="shared" si="162"/>
        <v>3</v>
      </c>
      <c r="DV78" s="57">
        <f t="shared" si="164"/>
        <v>69</v>
      </c>
    </row>
    <row r="79" spans="1:126" ht="45" hidden="1" x14ac:dyDescent="0.25">
      <c r="A79" s="13">
        <v>38</v>
      </c>
      <c r="B79" s="10" t="s">
        <v>151</v>
      </c>
      <c r="C79" s="10" t="s">
        <v>186</v>
      </c>
      <c r="D79" s="37"/>
      <c r="E79" s="19">
        <f t="shared" si="118"/>
        <v>0</v>
      </c>
      <c r="F79" s="37">
        <v>0</v>
      </c>
      <c r="G79" s="37">
        <v>0</v>
      </c>
      <c r="H79" s="37"/>
      <c r="I79" s="14">
        <f t="shared" si="119"/>
        <v>0</v>
      </c>
      <c r="J79" s="37">
        <v>0</v>
      </c>
      <c r="K79" s="37">
        <v>0</v>
      </c>
      <c r="L79" s="37"/>
      <c r="M79" s="14">
        <f t="shared" si="120"/>
        <v>0</v>
      </c>
      <c r="N79" s="31">
        <f t="shared" si="121"/>
        <v>0</v>
      </c>
      <c r="O79" s="37">
        <v>0</v>
      </c>
      <c r="P79" s="37"/>
      <c r="Q79" s="14">
        <f t="shared" si="122"/>
        <v>0</v>
      </c>
      <c r="R79" s="37">
        <f t="shared" si="116"/>
        <v>0</v>
      </c>
      <c r="S79" s="31">
        <f t="shared" si="117"/>
        <v>0</v>
      </c>
      <c r="T79" s="37">
        <f t="shared" si="123"/>
        <v>3</v>
      </c>
      <c r="U79" s="14">
        <f t="shared" si="124"/>
        <v>-0.23994656938728814</v>
      </c>
      <c r="V79" s="37">
        <v>0</v>
      </c>
      <c r="W79" s="37">
        <v>0</v>
      </c>
      <c r="X79" s="37">
        <v>3722879</v>
      </c>
      <c r="Y79" s="37">
        <v>3722879</v>
      </c>
      <c r="Z79" s="37">
        <v>0</v>
      </c>
      <c r="AA79" s="37">
        <v>31030900</v>
      </c>
      <c r="AB79" s="37">
        <f t="shared" si="125"/>
        <v>3</v>
      </c>
      <c r="AC79" s="19">
        <f t="shared" si="126"/>
        <v>5.7693071706960645E-3</v>
      </c>
      <c r="AD79" s="37">
        <v>4008</v>
      </c>
      <c r="AE79" s="37">
        <v>694710.8</v>
      </c>
      <c r="AF79" s="37">
        <f t="shared" si="127"/>
        <v>0</v>
      </c>
      <c r="AG79" s="15">
        <f t="shared" si="128"/>
        <v>-1</v>
      </c>
      <c r="AH79" s="15">
        <v>2</v>
      </c>
      <c r="AI79" s="15">
        <v>7</v>
      </c>
      <c r="AJ79" s="37"/>
      <c r="AK79" s="15"/>
      <c r="AL79" s="37"/>
      <c r="AM79" s="37"/>
      <c r="AN79" s="37"/>
      <c r="AO79" s="37"/>
      <c r="AP79" s="37" t="s">
        <v>223</v>
      </c>
      <c r="AQ79" s="37" t="s">
        <v>223</v>
      </c>
      <c r="AR79" s="37">
        <f t="shared" si="129"/>
        <v>0</v>
      </c>
      <c r="AS79" s="14">
        <f t="shared" si="130"/>
        <v>0</v>
      </c>
      <c r="AT79" s="31">
        <f t="shared" si="131"/>
        <v>0</v>
      </c>
      <c r="AU79" s="37">
        <f t="shared" si="65"/>
        <v>31030900</v>
      </c>
      <c r="AV79" s="37">
        <f t="shared" si="66"/>
        <v>0</v>
      </c>
      <c r="AW79" s="14">
        <v>0</v>
      </c>
      <c r="AX79" s="31">
        <f t="shared" si="132"/>
        <v>0</v>
      </c>
      <c r="AY79" s="37">
        <v>0</v>
      </c>
      <c r="AZ79" s="37">
        <v>2</v>
      </c>
      <c r="BA79" s="37">
        <f t="shared" si="133"/>
        <v>0</v>
      </c>
      <c r="BB79" s="37">
        <v>0</v>
      </c>
      <c r="BC79" s="37">
        <f t="shared" si="134"/>
        <v>1</v>
      </c>
      <c r="BD79" s="14">
        <f t="shared" si="135"/>
        <v>0</v>
      </c>
      <c r="BE79" s="37">
        <v>0</v>
      </c>
      <c r="BF79" s="37">
        <v>4008</v>
      </c>
      <c r="BG79" s="37">
        <f t="shared" si="136"/>
        <v>1</v>
      </c>
      <c r="BH79" s="37">
        <v>0</v>
      </c>
      <c r="BI79" s="37">
        <v>98116760</v>
      </c>
      <c r="BJ79" s="37">
        <f t="shared" si="137"/>
        <v>4</v>
      </c>
      <c r="BK79" s="14">
        <f t="shared" si="138"/>
        <v>0</v>
      </c>
      <c r="BL79" s="37">
        <v>0</v>
      </c>
      <c r="BM79" s="37">
        <v>1411993.31</v>
      </c>
      <c r="BN79" s="37">
        <v>0</v>
      </c>
      <c r="BO79" s="37">
        <v>460088.01</v>
      </c>
      <c r="BP79" s="37">
        <f t="shared" si="63"/>
        <v>0</v>
      </c>
      <c r="BQ79" s="14">
        <f t="shared" si="64"/>
        <v>1.0751659905868649</v>
      </c>
      <c r="BR79" s="37">
        <v>14864400</v>
      </c>
      <c r="BS79" s="37">
        <v>21.7</v>
      </c>
      <c r="BT79" s="37">
        <v>12</v>
      </c>
      <c r="BU79" s="37">
        <v>53092.22</v>
      </c>
      <c r="BV79" s="37">
        <f t="shared" si="139"/>
        <v>0</v>
      </c>
      <c r="BW79" s="14">
        <f t="shared" si="140"/>
        <v>0.85307226023093108</v>
      </c>
      <c r="BX79" s="37">
        <v>26471600</v>
      </c>
      <c r="BY79" s="31">
        <f t="shared" si="141"/>
        <v>31030900</v>
      </c>
      <c r="BZ79" s="37">
        <f t="shared" si="142"/>
        <v>2</v>
      </c>
      <c r="CA79" s="17">
        <f t="shared" si="143"/>
        <v>1.5</v>
      </c>
      <c r="CB79" s="37">
        <v>2</v>
      </c>
      <c r="CC79" s="37">
        <v>1</v>
      </c>
      <c r="CD79" s="37">
        <v>2</v>
      </c>
      <c r="CE79" s="37">
        <f t="shared" si="163"/>
        <v>3</v>
      </c>
      <c r="CF79" s="14">
        <f t="shared" si="144"/>
        <v>1</v>
      </c>
      <c r="CG79" s="37">
        <v>1</v>
      </c>
      <c r="CH79" s="37">
        <v>1</v>
      </c>
      <c r="CI79" s="37">
        <f t="shared" si="145"/>
        <v>5</v>
      </c>
      <c r="CJ79" s="37">
        <v>0</v>
      </c>
      <c r="CK79" s="37">
        <f t="shared" si="146"/>
        <v>0</v>
      </c>
      <c r="CL79" s="37">
        <v>37</v>
      </c>
      <c r="CM79" s="37">
        <v>38</v>
      </c>
      <c r="CN79" s="37">
        <f t="shared" si="147"/>
        <v>3</v>
      </c>
      <c r="CO79" s="37">
        <v>0</v>
      </c>
      <c r="CP79" s="37">
        <f t="shared" si="148"/>
        <v>0</v>
      </c>
      <c r="CQ79" s="37">
        <v>1</v>
      </c>
      <c r="CR79" s="37">
        <f t="shared" si="149"/>
        <v>5</v>
      </c>
      <c r="CS79" s="37">
        <v>4</v>
      </c>
      <c r="CT79" s="37">
        <v>4</v>
      </c>
      <c r="CU79" s="37">
        <f t="shared" si="150"/>
        <v>5</v>
      </c>
      <c r="CV79" s="37">
        <v>6</v>
      </c>
      <c r="CW79" s="37">
        <v>6</v>
      </c>
      <c r="CX79" s="37">
        <f t="shared" si="151"/>
        <v>4</v>
      </c>
      <c r="CY79" s="37"/>
      <c r="CZ79" s="37">
        <v>22.4</v>
      </c>
      <c r="DA79" s="37">
        <f t="shared" si="152"/>
        <v>4</v>
      </c>
      <c r="DB79" s="14">
        <f t="shared" si="153"/>
        <v>0.99988133028747739</v>
      </c>
      <c r="DC79" s="38">
        <v>33703</v>
      </c>
      <c r="DD79" s="38">
        <v>33707</v>
      </c>
      <c r="DE79" s="37">
        <f t="shared" si="154"/>
        <v>3</v>
      </c>
      <c r="DF79" s="14">
        <f t="shared" si="155"/>
        <v>0</v>
      </c>
      <c r="DG79" s="38">
        <v>0</v>
      </c>
      <c r="DH79" s="38">
        <v>33703</v>
      </c>
      <c r="DI79" s="37">
        <f t="shared" si="156"/>
        <v>3</v>
      </c>
      <c r="DJ79" s="37">
        <v>0</v>
      </c>
      <c r="DK79" s="37">
        <v>0</v>
      </c>
      <c r="DL79" s="37">
        <f t="shared" si="157"/>
        <v>5</v>
      </c>
      <c r="DM79" s="16">
        <f t="shared" si="158"/>
        <v>1</v>
      </c>
      <c r="DN79" s="59">
        <v>34</v>
      </c>
      <c r="DO79" s="59">
        <v>34</v>
      </c>
      <c r="DP79" s="37">
        <f t="shared" si="159"/>
        <v>4</v>
      </c>
      <c r="DQ79" s="14">
        <f t="shared" si="160"/>
        <v>1</v>
      </c>
      <c r="DR79" s="59">
        <v>35</v>
      </c>
      <c r="DS79" s="59">
        <v>35</v>
      </c>
      <c r="DT79" s="22">
        <f t="shared" si="161"/>
        <v>60</v>
      </c>
      <c r="DU79" s="57">
        <f t="shared" si="162"/>
        <v>3</v>
      </c>
      <c r="DV79" s="57">
        <f t="shared" si="164"/>
        <v>69</v>
      </c>
    </row>
    <row r="80" spans="1:126" ht="38.25" x14ac:dyDescent="0.25">
      <c r="A80" s="13">
        <v>72</v>
      </c>
      <c r="B80" s="7" t="s">
        <v>217</v>
      </c>
      <c r="C80" s="7" t="s">
        <v>221</v>
      </c>
      <c r="D80" s="37"/>
      <c r="E80" s="19">
        <f>IF(G80=0,0,F80/G80)</f>
        <v>0</v>
      </c>
      <c r="F80" s="34">
        <v>0</v>
      </c>
      <c r="G80" s="34">
        <v>0</v>
      </c>
      <c r="H80" s="37"/>
      <c r="I80" s="14">
        <f>IF(K80=0,0,J80/K80)</f>
        <v>0</v>
      </c>
      <c r="J80" s="34">
        <v>0</v>
      </c>
      <c r="K80" s="34">
        <v>0</v>
      </c>
      <c r="L80" s="37"/>
      <c r="M80" s="14">
        <f>IF(O80=0,0,N80/O80)</f>
        <v>0</v>
      </c>
      <c r="N80" s="31">
        <f>F80</f>
        <v>0</v>
      </c>
      <c r="O80" s="34">
        <v>0</v>
      </c>
      <c r="P80" s="37"/>
      <c r="Q80" s="14">
        <f>IF(S80=0,0,R80/S80)</f>
        <v>0</v>
      </c>
      <c r="R80" s="37">
        <f>J80</f>
        <v>0</v>
      </c>
      <c r="S80" s="31">
        <f>K80</f>
        <v>0</v>
      </c>
      <c r="T80" s="37">
        <f>IF(V80=0,3,IF(U80&lt;0.01,3,IF(U80&gt;0.05,0,U80/(0.05-0.01)*3)))</f>
        <v>3</v>
      </c>
      <c r="U80" s="14">
        <f>IF(AA80=0,0,(V80-W80-X80-Y80-Z80)/AA80)</f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7">
        <f>IF(AE80=0,3,IF(AD80/AE80&lt;$AE$8/100,3,IF(AD80/AE80&gt;$AD$8/100,0,3)))</f>
        <v>3</v>
      </c>
      <c r="AC80" s="19">
        <f>IF(AE80=0,0,AD80/AE80)</f>
        <v>0</v>
      </c>
      <c r="AD80" s="34">
        <v>0</v>
      </c>
      <c r="AE80" s="34">
        <v>0</v>
      </c>
      <c r="AF80" s="37">
        <f>IF(AG80&gt;3,IF(AG80&lt;8,1,0),0)</f>
        <v>1</v>
      </c>
      <c r="AG80" s="15">
        <f>AH80+4-AI80</f>
        <v>4</v>
      </c>
      <c r="AH80" s="6">
        <v>0</v>
      </c>
      <c r="AI80" s="6">
        <v>0</v>
      </c>
      <c r="AJ80" s="37">
        <f>IF(AK80&gt;0,IF(AK80&gt;4,0,1),0)</f>
        <v>1</v>
      </c>
      <c r="AK80" s="15">
        <f>AL80+4-AM80</f>
        <v>4</v>
      </c>
      <c r="AL80" s="34">
        <v>0</v>
      </c>
      <c r="AM80" s="37">
        <f>AI80</f>
        <v>0</v>
      </c>
      <c r="AN80" s="37">
        <f>3-3/0.15*AO80</f>
        <v>2.8790414065697658</v>
      </c>
      <c r="AO80" s="14">
        <f>AP80/AQ80</f>
        <v>6.0479296715117026E-3</v>
      </c>
      <c r="AP80" s="34">
        <v>61173.72</v>
      </c>
      <c r="AQ80" s="34">
        <v>10114820</v>
      </c>
      <c r="AR80" s="37"/>
      <c r="AS80" s="14"/>
      <c r="AT80" s="31">
        <f>F80</f>
        <v>0</v>
      </c>
      <c r="AU80" s="34">
        <v>0</v>
      </c>
      <c r="AV80" s="37"/>
      <c r="AW80" s="14"/>
      <c r="AX80" s="31">
        <f>AT80</f>
        <v>0</v>
      </c>
      <c r="AY80" s="34">
        <v>0</v>
      </c>
      <c r="AZ80" s="37">
        <v>0</v>
      </c>
      <c r="BA80" s="37">
        <f>AX80</f>
        <v>0</v>
      </c>
      <c r="BB80" s="37">
        <v>0</v>
      </c>
      <c r="BC80" s="37">
        <f>IF(BD80&lt;$BE$8/100,1,0)</f>
        <v>1</v>
      </c>
      <c r="BD80" s="14">
        <f>IF(BF80=0,0,BE80/BF80)</f>
        <v>0</v>
      </c>
      <c r="BE80" s="34">
        <v>0</v>
      </c>
      <c r="BF80" s="34">
        <v>0</v>
      </c>
      <c r="BG80" s="37">
        <f>IF(BH80=0,1,IF(BH80/BI80&lt;0.01,1,0))</f>
        <v>1</v>
      </c>
      <c r="BH80" s="34">
        <v>0</v>
      </c>
      <c r="BI80" s="34">
        <v>18048.78</v>
      </c>
      <c r="BJ80" s="37">
        <f>IF(BK80&lt;0.001,$BJ$8,0)</f>
        <v>4</v>
      </c>
      <c r="BK80" s="14">
        <f>BL80/(BM80+BN80+BO80)</f>
        <v>0</v>
      </c>
      <c r="BL80" s="34">
        <v>0</v>
      </c>
      <c r="BM80" s="34">
        <v>0</v>
      </c>
      <c r="BN80" s="34">
        <v>0</v>
      </c>
      <c r="BO80" s="34">
        <v>1</v>
      </c>
      <c r="BP80" s="37">
        <f>IF(BQ80&lt;0.95,0,IF(BQ80&lt;1.05,2,0))</f>
        <v>0</v>
      </c>
      <c r="BQ80" s="14">
        <f>(BR80/BS80/BT80)/BU80</f>
        <v>1.3083207690770968</v>
      </c>
      <c r="BR80" s="34">
        <v>4089200</v>
      </c>
      <c r="BS80" s="34">
        <v>5</v>
      </c>
      <c r="BT80" s="34">
        <v>12</v>
      </c>
      <c r="BU80" s="34">
        <v>52092.22</v>
      </c>
      <c r="BV80" s="37">
        <f>IF(BW80&lt;0.7,0,IF(BW80&lt;0.8,2,0))</f>
        <v>2</v>
      </c>
      <c r="BW80" s="14">
        <f>BX80/BY80</f>
        <v>0.79157117971451796</v>
      </c>
      <c r="BX80" s="34">
        <v>8006600</v>
      </c>
      <c r="BY80" s="34">
        <f>AQ80</f>
        <v>10114820</v>
      </c>
      <c r="BZ80" s="6">
        <f>IF((CB80+CC80)/CD80&lt;0.6,0,2)</f>
        <v>2</v>
      </c>
      <c r="CA80" s="17">
        <f>(CB80+CC80)/CD80</f>
        <v>2</v>
      </c>
      <c r="CB80" s="34">
        <v>1</v>
      </c>
      <c r="CC80" s="34">
        <v>1</v>
      </c>
      <c r="CD80" s="34">
        <v>1</v>
      </c>
      <c r="CE80" s="37">
        <f>IF(CG80/CH80&lt;$CG$8/100,0,IF(CG80/CH80&gt;$CH$8/100,3,$CE$8*(CG80/CH80-$CE$8/100)/(($CG$8-$CH$8)/100)))</f>
        <v>3</v>
      </c>
      <c r="CF80" s="14">
        <f>CG80/CH80</f>
        <v>1</v>
      </c>
      <c r="CG80" s="34">
        <v>3</v>
      </c>
      <c r="CH80" s="34">
        <v>3</v>
      </c>
      <c r="CI80" s="6">
        <f>IF(CJ80&gt;0,0,5)</f>
        <v>5</v>
      </c>
      <c r="CJ80" s="34"/>
      <c r="CK80" s="37">
        <f>IF(CL80/CM80&lt;$CL$8/100,0,IF(CL80/CM80&gt;$CM$8/100,$CK$8,$CK$8*(CL80/CM80-$CK$8/100)/(($CL$8-$CM$8)/100)))</f>
        <v>2</v>
      </c>
      <c r="CL80" s="34">
        <v>29</v>
      </c>
      <c r="CM80" s="34">
        <v>29</v>
      </c>
      <c r="CN80" s="6">
        <f>IF(CO80&gt;0,0,3)</f>
        <v>3</v>
      </c>
      <c r="CO80" s="34">
        <v>0</v>
      </c>
      <c r="CP80" s="6">
        <f>IF(CQ80&gt;0,0,3)</f>
        <v>3</v>
      </c>
      <c r="CQ80" s="34">
        <v>0</v>
      </c>
      <c r="CR80" s="37">
        <f>IF(CT80/CS80&lt;0.95,0,5*(CS80/CT80))</f>
        <v>5</v>
      </c>
      <c r="CS80" s="34">
        <v>4</v>
      </c>
      <c r="CT80" s="37">
        <v>4</v>
      </c>
      <c r="CU80" s="37">
        <f>IF(CW80/CV80&lt;0.95,0,5*(CV80/CW80))</f>
        <v>5</v>
      </c>
      <c r="CV80" s="34">
        <v>6</v>
      </c>
      <c r="CW80" s="37">
        <v>6</v>
      </c>
      <c r="CX80" s="8">
        <f>IF(CY80&gt;0,0,4)</f>
        <v>4</v>
      </c>
      <c r="CY80" s="37"/>
      <c r="CZ80" s="37">
        <v>57.38</v>
      </c>
      <c r="DA80" s="37">
        <f>IF(DC80/DD80&gt;1,0,IF(DC80/DD80&lt;$DD$8/100,0,IF(DC80/DD80&gt;$DC$8/100,$DA$8,$DA$8*(DC80/DD80-$DD$8/100)/(($DC$8-$DD$8)/100))))</f>
        <v>4</v>
      </c>
      <c r="DB80" s="14">
        <f>DC80/DD80</f>
        <v>0.99394749486397194</v>
      </c>
      <c r="DC80" s="35">
        <v>10053.6</v>
      </c>
      <c r="DD80" s="35">
        <v>10114.82</v>
      </c>
      <c r="DE80" s="37">
        <f>IF(DF80&gt;0.01,0,3)</f>
        <v>3</v>
      </c>
      <c r="DF80" s="14">
        <f>IF(DH80=0,0,DG80/DH80)</f>
        <v>0</v>
      </c>
      <c r="DG80" s="35">
        <v>0</v>
      </c>
      <c r="DH80" s="35">
        <v>10053.6</v>
      </c>
      <c r="DI80" s="37">
        <f>IF(DJ80&gt;0,0,3)</f>
        <v>3</v>
      </c>
      <c r="DJ80" s="34">
        <v>0</v>
      </c>
      <c r="DK80" s="34">
        <v>0</v>
      </c>
      <c r="DL80" s="37"/>
      <c r="DM80" s="16"/>
      <c r="DN80" s="9"/>
      <c r="DO80" s="9"/>
      <c r="DP80" s="37">
        <f>IF(DR80/DS80&lt;$DS$8/100,0,IF(DR80/DS80&gt;$DR$8/100,$DP$8,$DP$8*(DR80/DS80-$DS$8/100)/(($DR$8-$DS$8)/100)))</f>
        <v>4</v>
      </c>
      <c r="DQ80" s="14">
        <f>DR80/DS80</f>
        <v>1</v>
      </c>
      <c r="DR80" s="9">
        <v>8</v>
      </c>
      <c r="DS80" s="9">
        <v>8</v>
      </c>
      <c r="DT80" s="22">
        <f>D80+H80+L80+P80+T80+AB80+AF80+AJ80+AN80+AR80+AV80+AZ80+BC80+BG80+BJ80+BP80+BV80+BZ80+CE80+CI80+CK80+CN80+CP80+CR80+CU80+CX80+DA80+DE80+DI80+DL80+DP80</f>
        <v>64.879041406569769</v>
      </c>
      <c r="DU80" s="62">
        <f>IF(DT80&gt;70,IF(DT80&gt;85,1,2),3)</f>
        <v>3</v>
      </c>
      <c r="DV80" s="62">
        <v>2</v>
      </c>
    </row>
    <row r="81" spans="1:126" ht="38.25" x14ac:dyDescent="0.25">
      <c r="A81" s="13">
        <v>71</v>
      </c>
      <c r="B81" s="7" t="s">
        <v>217</v>
      </c>
      <c r="C81" s="7" t="s">
        <v>218</v>
      </c>
      <c r="D81" s="37"/>
      <c r="E81" s="19">
        <f>IF(G81=0,0,F81/G81)</f>
        <v>0</v>
      </c>
      <c r="F81" s="34">
        <v>0</v>
      </c>
      <c r="G81" s="34">
        <v>0</v>
      </c>
      <c r="H81" s="37"/>
      <c r="I81" s="14">
        <f>IF(K81=0,0,J81/K81)</f>
        <v>0</v>
      </c>
      <c r="J81" s="34">
        <v>0</v>
      </c>
      <c r="K81" s="34">
        <v>0</v>
      </c>
      <c r="L81" s="37"/>
      <c r="M81" s="14">
        <f>IF(O81=0,0,N81/O81)</f>
        <v>0</v>
      </c>
      <c r="N81" s="31">
        <f>F81</f>
        <v>0</v>
      </c>
      <c r="O81" s="34">
        <v>0</v>
      </c>
      <c r="P81" s="37"/>
      <c r="Q81" s="14">
        <f>IF(S81=0,0,R81/S81)</f>
        <v>0</v>
      </c>
      <c r="R81" s="37">
        <f>J81</f>
        <v>0</v>
      </c>
      <c r="S81" s="31">
        <f>K81</f>
        <v>0</v>
      </c>
      <c r="T81" s="37">
        <f>IF(V81=0,3,IF(U81&lt;0.01,3,IF(U81&gt;0.05,0,U81/(0.05-0.01)*3)))</f>
        <v>3</v>
      </c>
      <c r="U81" s="14">
        <f>IF(AA81=0,0,(V81-W81-X81-Y81-Z81)/AA81)</f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7">
        <f>IF(AE81=0,3,IF(AD81/AE81&lt;$AE$8/100,3,IF(AD81/AE81&gt;$AD$8/100,0,3)))</f>
        <v>3</v>
      </c>
      <c r="AC81" s="19">
        <f>IF(AE81=0,0,AD81/AE81)</f>
        <v>0</v>
      </c>
      <c r="AD81" s="34">
        <v>0</v>
      </c>
      <c r="AE81" s="34">
        <v>0</v>
      </c>
      <c r="AF81" s="37">
        <f>IF(AG81&gt;3,IF(AG81&lt;8,1,0),0)</f>
        <v>1</v>
      </c>
      <c r="AG81" s="15">
        <f>AH81+4-AI81</f>
        <v>4</v>
      </c>
      <c r="AH81" s="6">
        <v>0</v>
      </c>
      <c r="AI81" s="6">
        <v>0</v>
      </c>
      <c r="AJ81" s="37">
        <f>IF(AK81&gt;0,IF(AK81&gt;4,0,1),0)</f>
        <v>1</v>
      </c>
      <c r="AK81" s="15">
        <f>AL81+4-AM81</f>
        <v>4</v>
      </c>
      <c r="AL81" s="34"/>
      <c r="AM81" s="37">
        <f>AI81</f>
        <v>0</v>
      </c>
      <c r="AN81" s="37">
        <f>3-3/0.15*AO81</f>
        <v>2.913171862643297</v>
      </c>
      <c r="AO81" s="14">
        <f>AP81/AQ81</f>
        <v>4.3414068678351483E-3</v>
      </c>
      <c r="AP81" s="34">
        <v>66644.850000000006</v>
      </c>
      <c r="AQ81" s="34">
        <v>15350980</v>
      </c>
      <c r="AR81" s="37"/>
      <c r="AS81" s="14"/>
      <c r="AT81" s="31">
        <f>F81</f>
        <v>0</v>
      </c>
      <c r="AU81" s="34">
        <v>0</v>
      </c>
      <c r="AV81" s="37"/>
      <c r="AW81" s="14"/>
      <c r="AX81" s="31">
        <f>AT81</f>
        <v>0</v>
      </c>
      <c r="AY81" s="34">
        <v>0</v>
      </c>
      <c r="AZ81" s="37">
        <v>0</v>
      </c>
      <c r="BA81" s="37">
        <f>AX81</f>
        <v>0</v>
      </c>
      <c r="BB81" s="37">
        <v>0</v>
      </c>
      <c r="BC81" s="37">
        <f>IF(BD81&lt;$BE$8/100,1,0)</f>
        <v>1</v>
      </c>
      <c r="BD81" s="14">
        <f>IF(BF81=0,0,BE81/BF81)</f>
        <v>0</v>
      </c>
      <c r="BE81" s="34">
        <v>0</v>
      </c>
      <c r="BF81" s="34">
        <v>0</v>
      </c>
      <c r="BG81" s="37">
        <f>IF(BH81=0,1,IF(BH81/BI81&lt;0.01,1,0))</f>
        <v>1</v>
      </c>
      <c r="BH81" s="34">
        <v>0</v>
      </c>
      <c r="BI81" s="34">
        <v>0</v>
      </c>
      <c r="BJ81" s="37">
        <f>IF(BK81&lt;0.001,$BJ$8,0)</f>
        <v>4</v>
      </c>
      <c r="BK81" s="14">
        <f>BL81/(BM81+BN81+BO81)</f>
        <v>0</v>
      </c>
      <c r="BL81" s="34">
        <v>0</v>
      </c>
      <c r="BM81" s="34">
        <v>0</v>
      </c>
      <c r="BN81" s="34">
        <v>0</v>
      </c>
      <c r="BO81" s="34">
        <v>1</v>
      </c>
      <c r="BP81" s="37">
        <f>IF(BQ81&lt;0.95,0,IF(BQ81&lt;1.05,2,0))</f>
        <v>0</v>
      </c>
      <c r="BQ81" s="14">
        <f>(BR81/BS81/BT81)/BU81</f>
        <v>1.391090080732367</v>
      </c>
      <c r="BR81" s="34">
        <v>7799200</v>
      </c>
      <c r="BS81" s="34">
        <v>8.8000000000000007</v>
      </c>
      <c r="BT81" s="34">
        <v>12</v>
      </c>
      <c r="BU81" s="34">
        <v>53092.22</v>
      </c>
      <c r="BV81" s="37">
        <f>IF(BW81&lt;0.7,0,IF(BW81&lt;0.8,2,0))</f>
        <v>0</v>
      </c>
      <c r="BW81" s="14">
        <f>BX81/BY81</f>
        <v>0.95490320487682223</v>
      </c>
      <c r="BX81" s="34">
        <v>14658700</v>
      </c>
      <c r="BY81" s="34">
        <f>AQ81</f>
        <v>15350980</v>
      </c>
      <c r="BZ81" s="6">
        <f>IF((CB81+CC81)/CD81&lt;0.6,0,2)</f>
        <v>2</v>
      </c>
      <c r="CA81" s="17">
        <f>(CB81+CC81)/CD81</f>
        <v>2</v>
      </c>
      <c r="CB81" s="34">
        <v>1</v>
      </c>
      <c r="CC81" s="34">
        <v>1</v>
      </c>
      <c r="CD81" s="34">
        <v>1</v>
      </c>
      <c r="CE81" s="37">
        <f>IF(CG81/CH81&lt;$CG$8/100,0,IF(CG81/CH81&gt;$CH$8/100,3,$CE$8*(CG81/CH81-$CE$8/100)/(($CG$8-$CH$8)/100)))</f>
        <v>3</v>
      </c>
      <c r="CF81" s="14">
        <f>CG81/CH81</f>
        <v>1</v>
      </c>
      <c r="CG81" s="34">
        <v>4</v>
      </c>
      <c r="CH81" s="34">
        <v>4</v>
      </c>
      <c r="CI81" s="6">
        <f>IF(CJ81&gt;0,0,5)</f>
        <v>5</v>
      </c>
      <c r="CJ81" s="34">
        <v>0</v>
      </c>
      <c r="CK81" s="37">
        <f>IF(CL81/CM81&lt;$CL$8/100,0,IF(CL81/CM81&gt;$CM$8/100,$CK$8,$CK$8*(CL81/CM81-$CK$8/100)/(($CL$8-$CM$8)/100)))</f>
        <v>2</v>
      </c>
      <c r="CL81" s="34">
        <v>20</v>
      </c>
      <c r="CM81" s="34">
        <v>20</v>
      </c>
      <c r="CN81" s="6">
        <f>IF(CO81&gt;0,0,3)</f>
        <v>3</v>
      </c>
      <c r="CO81" s="34">
        <v>0</v>
      </c>
      <c r="CP81" s="6">
        <f>IF(CQ81&gt;0,0,3)</f>
        <v>3</v>
      </c>
      <c r="CQ81" s="34">
        <v>0</v>
      </c>
      <c r="CR81" s="37">
        <f>IF(CT81/CS81&lt;0.95,0,5*(CS81/CT81))</f>
        <v>5</v>
      </c>
      <c r="CS81" s="34">
        <v>4</v>
      </c>
      <c r="CT81" s="37">
        <v>4</v>
      </c>
      <c r="CU81" s="37">
        <f>IF(CW81/CV81&lt;0.95,0,5*(CV81/CW81))</f>
        <v>5</v>
      </c>
      <c r="CV81" s="34">
        <v>6</v>
      </c>
      <c r="CW81" s="37">
        <v>6</v>
      </c>
      <c r="CX81" s="8">
        <f>IF(CY81&gt;0,0,4)</f>
        <v>4</v>
      </c>
      <c r="CY81" s="34">
        <v>0</v>
      </c>
      <c r="CZ81" s="34">
        <v>22.55</v>
      </c>
      <c r="DA81" s="37">
        <f>IF(DC81/DD81&gt;1,0,IF(DC81/DD81&lt;$DD$8/100,0,IF(DC81/DD81&gt;$DC$8/100,$DA$8,$DA$8*(DC81/DD81-$DD$8/100)/(($DC$8-$DD$8)/100))))</f>
        <v>4</v>
      </c>
      <c r="DB81" s="14">
        <f>DC81/DD81</f>
        <v>0.99565825764869742</v>
      </c>
      <c r="DC81" s="35">
        <v>15284.33</v>
      </c>
      <c r="DD81" s="35">
        <v>15350.98</v>
      </c>
      <c r="DE81" s="37">
        <f>IF(DF81&gt;0.01,0,3)</f>
        <v>3</v>
      </c>
      <c r="DF81" s="14">
        <f>IF(DH81=0,0,DG81/DH81)</f>
        <v>0</v>
      </c>
      <c r="DG81" s="35">
        <v>0</v>
      </c>
      <c r="DH81" s="35">
        <v>15350.98</v>
      </c>
      <c r="DI81" s="37">
        <f>IF(DJ81&gt;0,0,3)</f>
        <v>3</v>
      </c>
      <c r="DJ81" s="34">
        <v>0</v>
      </c>
      <c r="DK81" s="34">
        <v>0</v>
      </c>
      <c r="DL81" s="37"/>
      <c r="DM81" s="16"/>
      <c r="DN81" s="9"/>
      <c r="DO81" s="9"/>
      <c r="DP81" s="37">
        <f>IF(DR81/DS81&lt;$DS$8/100,0,IF(DR81/DS81&gt;$DR$8/100,$DP$8,$DP$8*(DR81/DS81-$DS$8/100)/(($DR$8-$DS$8)/100)))</f>
        <v>4</v>
      </c>
      <c r="DQ81" s="14">
        <f>DR81/DS81</f>
        <v>1</v>
      </c>
      <c r="DR81" s="9">
        <v>13</v>
      </c>
      <c r="DS81" s="9">
        <v>13</v>
      </c>
      <c r="DT81" s="22">
        <f>D81+H81+L81+P81+T81+AB81+AF81+AJ81+AN81+AR81+AV81+AZ81+BC81+BG81+BJ81+BP81+BV81+BZ81+CE81+CI81+CK81+CN81+CP81+CR81+CU81+CX81+DA81+DE81+DI81+DL81+DP81</f>
        <v>62.913171862643296</v>
      </c>
      <c r="DU81" s="62">
        <f>IF(DT81&gt;70,IF(DT81&gt;85,1,2),3)</f>
        <v>3</v>
      </c>
      <c r="DV81" s="62">
        <v>1</v>
      </c>
    </row>
    <row r="83" spans="1:126" x14ac:dyDescent="0.25">
      <c r="F83" s="47" t="e">
        <f>#REF!-1735917091.84</f>
        <v>#REF!</v>
      </c>
    </row>
  </sheetData>
  <autoFilter ref="A9:DU81">
    <filterColumn colId="1">
      <filters>
        <filter val="казенное"/>
      </filters>
    </filterColumn>
    <sortState ref="A80:DU81">
      <sortCondition descending="1" ref="DT9:DT81"/>
    </sortState>
  </autoFilter>
  <mergeCells count="62">
    <mergeCell ref="DA2:DS2"/>
    <mergeCell ref="DV2:DV8"/>
    <mergeCell ref="D2:AQ2"/>
    <mergeCell ref="BG3:BI3"/>
    <mergeCell ref="D3:G3"/>
    <mergeCell ref="BJ3:BO3"/>
    <mergeCell ref="CN3:CO3"/>
    <mergeCell ref="CB5:CD5"/>
    <mergeCell ref="CG5:CH5"/>
    <mergeCell ref="AR3:AU3"/>
    <mergeCell ref="AV3:AY3"/>
    <mergeCell ref="AZ3:BB3"/>
    <mergeCell ref="BC3:BF3"/>
    <mergeCell ref="BV3:BY3"/>
    <mergeCell ref="BZ3:CD3"/>
    <mergeCell ref="BP2:CD2"/>
    <mergeCell ref="CE2:CZ2"/>
    <mergeCell ref="BL5:BO5"/>
    <mergeCell ref="BR5:BU5"/>
    <mergeCell ref="CL5:CM5"/>
    <mergeCell ref="AF3:AI3"/>
    <mergeCell ref="AJ3:AM3"/>
    <mergeCell ref="AN3:AQ3"/>
    <mergeCell ref="B2:B4"/>
    <mergeCell ref="AR2:BO2"/>
    <mergeCell ref="A2:A8"/>
    <mergeCell ref="L3:O3"/>
    <mergeCell ref="P3:S3"/>
    <mergeCell ref="T3:AA3"/>
    <mergeCell ref="AB3:AE3"/>
    <mergeCell ref="C1:DV1"/>
    <mergeCell ref="DU2:DU8"/>
    <mergeCell ref="CP3:CQ3"/>
    <mergeCell ref="CX3:CZ3"/>
    <mergeCell ref="CI3:CJ3"/>
    <mergeCell ref="CK3:CM3"/>
    <mergeCell ref="CU3:CW3"/>
    <mergeCell ref="DT2:DT8"/>
    <mergeCell ref="DL3:DO3"/>
    <mergeCell ref="DP3:DS3"/>
    <mergeCell ref="DE3:DH3"/>
    <mergeCell ref="DI3:DK3"/>
    <mergeCell ref="DA3:DD3"/>
    <mergeCell ref="B5:C5"/>
    <mergeCell ref="W5:Z5"/>
    <mergeCell ref="AT5:AU5"/>
    <mergeCell ref="CR3:CT3"/>
    <mergeCell ref="B7:C8"/>
    <mergeCell ref="BH5:BI5"/>
    <mergeCell ref="BP3:BU3"/>
    <mergeCell ref="BE5:BF5"/>
    <mergeCell ref="H3:K3"/>
    <mergeCell ref="AX5:AY5"/>
    <mergeCell ref="BA5:BB5"/>
    <mergeCell ref="E4:E5"/>
    <mergeCell ref="I4:I5"/>
    <mergeCell ref="M4:M5"/>
    <mergeCell ref="Q4:Q5"/>
    <mergeCell ref="U4:U5"/>
    <mergeCell ref="C2:C4"/>
    <mergeCell ref="CE3:CH3"/>
    <mergeCell ref="B6:C6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свода</vt:lpstr>
      <vt:lpstr>'Для свода'!Заголовки_для_печати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Игоревна Громова</dc:creator>
  <cp:lastModifiedBy>Наталья Михайловна Комарова</cp:lastModifiedBy>
  <cp:lastPrinted>2023-05-26T11:55:14Z</cp:lastPrinted>
  <dcterms:created xsi:type="dcterms:W3CDTF">2023-03-30T11:15:38Z</dcterms:created>
  <dcterms:modified xsi:type="dcterms:W3CDTF">2023-05-26T12:14:37Z</dcterms:modified>
</cp:coreProperties>
</file>